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on/CTTC ASSESSMENT/G Drive/ot/Research Files/INDUSTRY WEBSITE/Report Pages/State and Regional Lodging Forecast/Reports/February 2025/"/>
    </mc:Choice>
  </mc:AlternateContent>
  <xr:revisionPtr revIDLastSave="0" documentId="13_ncr:1_{9C96CFC4-204F-B54E-8F5F-2D3F3145193D}" xr6:coauthVersionLast="47" xr6:coauthVersionMax="47" xr10:uidLastSave="{00000000-0000-0000-0000-000000000000}"/>
  <bookViews>
    <workbookView xWindow="11800" yWindow="500" windowWidth="51520" windowHeight="26900" tabRatio="793" xr2:uid="{730B77F4-E6BB-40D6-AF93-D3864A5CF7A1}"/>
  </bookViews>
  <sheets>
    <sheet name="Summary" sheetId="2" r:id="rId1"/>
    <sheet name="California" sheetId="15" r:id="rId2"/>
    <sheet name="Gateways" sheetId="1" r:id="rId3"/>
    <sheet name="All Other Regions" sheetId="16" r:id="rId4"/>
    <sheet name="Central Coast" sheetId="3" r:id="rId5"/>
    <sheet name="Central Valley" sheetId="4" r:id="rId6"/>
    <sheet name="Desert" sheetId="5" r:id="rId7"/>
    <sheet name="Gold Country" sheetId="6" r:id="rId8"/>
    <sheet name="High Sierra" sheetId="7" r:id="rId9"/>
    <sheet name="Inland Empire" sheetId="8" r:id="rId10"/>
    <sheet name="Los Angeles" sheetId="9" r:id="rId11"/>
    <sheet name="North Coast" sheetId="10" r:id="rId12"/>
    <sheet name="Orange County" sheetId="11" r:id="rId13"/>
    <sheet name="Shasta Cascade" sheetId="12" r:id="rId14"/>
    <sheet name="San Diego" sheetId="13" r:id="rId15"/>
    <sheet name="San Francisco" sheetId="14" r:id="rId16"/>
  </sheets>
  <definedNames>
    <definedName name="cur_scenario">#REF!</definedName>
    <definedName name="model_columns">#REF!</definedName>
    <definedName name="model_data">#REF!</definedName>
    <definedName name="model_rows">#REF!</definedName>
    <definedName name="scn_columns">#REF!</definedName>
    <definedName name="scn_data">#REF!</definedName>
    <definedName name="scn_rows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2" l="1"/>
  <c r="K8" i="2"/>
  <c r="C9" i="2"/>
  <c r="B2" i="16"/>
  <c r="E6" i="15" l="1"/>
  <c r="H6" i="15"/>
  <c r="G6" i="15" s="1"/>
  <c r="E7" i="15"/>
  <c r="H7" i="15"/>
  <c r="E8" i="15"/>
  <c r="H8" i="15"/>
  <c r="G8" i="15" s="1"/>
  <c r="E9" i="15"/>
  <c r="H9" i="15"/>
  <c r="E10" i="15"/>
  <c r="H10" i="15"/>
  <c r="G10" i="15" s="1"/>
  <c r="E11" i="15"/>
  <c r="E27" i="15" s="1"/>
  <c r="H11" i="15"/>
  <c r="G11" i="15" s="1"/>
  <c r="B23" i="15"/>
  <c r="C23" i="15"/>
  <c r="D23" i="15"/>
  <c r="F23" i="15"/>
  <c r="B24" i="15"/>
  <c r="C24" i="15"/>
  <c r="D24" i="15"/>
  <c r="F24" i="15"/>
  <c r="B25" i="15"/>
  <c r="C25" i="15"/>
  <c r="D25" i="15"/>
  <c r="F25" i="15"/>
  <c r="B26" i="15"/>
  <c r="C26" i="15"/>
  <c r="D26" i="15"/>
  <c r="F26" i="15"/>
  <c r="B27" i="15"/>
  <c r="C27" i="15"/>
  <c r="D27" i="15"/>
  <c r="F27" i="15"/>
  <c r="B28" i="15"/>
  <c r="C28" i="15"/>
  <c r="D28" i="15"/>
  <c r="F28" i="15"/>
  <c r="K28" i="15"/>
  <c r="L28" i="15"/>
  <c r="M28" i="15"/>
  <c r="N28" i="15"/>
  <c r="O28" i="15"/>
  <c r="P28" i="15"/>
  <c r="Y11" i="2"/>
  <c r="Y12" i="2"/>
  <c r="Y13" i="2"/>
  <c r="Y14" i="2"/>
  <c r="Y15" i="2"/>
  <c r="Y16" i="2"/>
  <c r="E23" i="15" l="1"/>
  <c r="E24" i="15"/>
  <c r="H25" i="15"/>
  <c r="H28" i="15"/>
  <c r="X28" i="15" s="1"/>
  <c r="H23" i="15"/>
  <c r="E26" i="15"/>
  <c r="E28" i="15"/>
  <c r="U28" i="15" s="1"/>
  <c r="E25" i="15"/>
  <c r="G28" i="15"/>
  <c r="W28" i="15" s="1"/>
  <c r="G27" i="15"/>
  <c r="H24" i="15"/>
  <c r="G7" i="15"/>
  <c r="G23" i="15" s="1"/>
  <c r="G9" i="15"/>
  <c r="G25" i="15" s="1"/>
  <c r="H26" i="15"/>
  <c r="H27" i="15"/>
  <c r="V28" i="15"/>
  <c r="T28" i="15"/>
  <c r="S28" i="15"/>
  <c r="G24" i="15" l="1"/>
  <c r="G26" i="15"/>
  <c r="D51" i="2" l="1"/>
  <c r="F51" i="2"/>
  <c r="G51" i="2"/>
  <c r="D52" i="2"/>
  <c r="E52" i="2"/>
  <c r="F52" i="2"/>
  <c r="G52" i="2"/>
  <c r="C52" i="2"/>
  <c r="C51" i="2"/>
  <c r="D9" i="2"/>
  <c r="E9" i="2"/>
  <c r="F9" i="2"/>
  <c r="G9" i="2"/>
  <c r="D10" i="2"/>
  <c r="E10" i="2"/>
  <c r="F10" i="2"/>
  <c r="G10" i="2"/>
  <c r="C10" i="2"/>
  <c r="C46" i="15" l="1"/>
  <c r="F46" i="15"/>
  <c r="K22" i="2"/>
  <c r="F46" i="14"/>
  <c r="C46" i="13"/>
  <c r="D46" i="13"/>
  <c r="F46" i="13"/>
  <c r="K20" i="2"/>
  <c r="F46" i="12"/>
  <c r="C46" i="11"/>
  <c r="D46" i="11"/>
  <c r="C46" i="10"/>
  <c r="K18" i="2"/>
  <c r="F46" i="10"/>
  <c r="C46" i="9"/>
  <c r="F46" i="9"/>
  <c r="D46" i="8"/>
  <c r="F46" i="8"/>
  <c r="C46" i="7"/>
  <c r="F46" i="7"/>
  <c r="C46" i="5"/>
  <c r="K13" i="2"/>
  <c r="H20" i="5"/>
  <c r="C46" i="4"/>
  <c r="K12" i="2"/>
  <c r="AF12" i="2" s="1"/>
  <c r="F46" i="4"/>
  <c r="C46" i="3"/>
  <c r="D46" i="3"/>
  <c r="F46" i="3"/>
  <c r="H20" i="13" l="1"/>
  <c r="H20" i="11"/>
  <c r="G20" i="11" s="1"/>
  <c r="E20" i="5"/>
  <c r="K34" i="2" s="1"/>
  <c r="AF34" i="2" s="1"/>
  <c r="E20" i="11"/>
  <c r="K40" i="2" s="1"/>
  <c r="H20" i="4"/>
  <c r="K54" i="2" s="1"/>
  <c r="AF54" i="2" s="1"/>
  <c r="H20" i="14"/>
  <c r="G20" i="14" s="1"/>
  <c r="E20" i="9"/>
  <c r="E20" i="6"/>
  <c r="K35" i="2" s="1"/>
  <c r="AF35" i="2" s="1"/>
  <c r="E20" i="15"/>
  <c r="E46" i="15" s="1"/>
  <c r="K19" i="2"/>
  <c r="AF19" i="2" s="1"/>
  <c r="D20" i="1"/>
  <c r="H20" i="15"/>
  <c r="G20" i="15" s="1"/>
  <c r="E20" i="10"/>
  <c r="AF8" i="2"/>
  <c r="K21" i="2"/>
  <c r="AF21" i="2" s="1"/>
  <c r="E20" i="7"/>
  <c r="G20" i="5"/>
  <c r="K55" i="2"/>
  <c r="AF55" i="2" s="1"/>
  <c r="D46" i="12"/>
  <c r="H20" i="10"/>
  <c r="G20" i="10" s="1"/>
  <c r="D46" i="10"/>
  <c r="D46" i="5"/>
  <c r="H20" i="8"/>
  <c r="G20" i="8" s="1"/>
  <c r="D46" i="15"/>
  <c r="D46" i="4"/>
  <c r="AF13" i="2"/>
  <c r="AF22" i="2"/>
  <c r="G20" i="13"/>
  <c r="E20" i="14"/>
  <c r="K11" i="2"/>
  <c r="D46" i="6"/>
  <c r="E20" i="8"/>
  <c r="F46" i="11"/>
  <c r="AF20" i="2"/>
  <c r="F46" i="5"/>
  <c r="C46" i="6"/>
  <c r="E20" i="13"/>
  <c r="K14" i="2"/>
  <c r="AF18" i="2"/>
  <c r="F46" i="6"/>
  <c r="C46" i="12"/>
  <c r="K38" i="2"/>
  <c r="K15" i="2"/>
  <c r="K16" i="2"/>
  <c r="H20" i="6"/>
  <c r="E20" i="12"/>
  <c r="K17" i="2"/>
  <c r="C20" i="1"/>
  <c r="C46" i="8"/>
  <c r="D46" i="14"/>
  <c r="C46" i="14"/>
  <c r="H20" i="9"/>
  <c r="K61" i="2"/>
  <c r="D46" i="9"/>
  <c r="E20" i="4"/>
  <c r="D46" i="7"/>
  <c r="K63" i="2"/>
  <c r="H20" i="12"/>
  <c r="H20" i="7"/>
  <c r="E20" i="3"/>
  <c r="H20" i="3"/>
  <c r="G20" i="4" l="1"/>
  <c r="D20" i="16"/>
  <c r="K29" i="2"/>
  <c r="K9" i="2"/>
  <c r="K10" i="2"/>
  <c r="K64" i="2"/>
  <c r="AF64" i="2" s="1"/>
  <c r="K36" i="2"/>
  <c r="AF36" i="2" s="1"/>
  <c r="K39" i="2"/>
  <c r="AF39" i="2" s="1"/>
  <c r="H46" i="15"/>
  <c r="K50" i="2"/>
  <c r="AF50" i="2" s="1"/>
  <c r="K60" i="2"/>
  <c r="AF60" i="2" s="1"/>
  <c r="K58" i="2"/>
  <c r="AF58" i="2" s="1"/>
  <c r="K43" i="2"/>
  <c r="AF29" i="2"/>
  <c r="AF61" i="2"/>
  <c r="AF16" i="2"/>
  <c r="K59" i="2"/>
  <c r="G20" i="9"/>
  <c r="H20" i="1"/>
  <c r="G20" i="3"/>
  <c r="K53" i="2"/>
  <c r="K32" i="2"/>
  <c r="G20" i="7"/>
  <c r="K57" i="2"/>
  <c r="K42" i="2"/>
  <c r="G46" i="15"/>
  <c r="AF11" i="2"/>
  <c r="AF63" i="2"/>
  <c r="K33" i="2"/>
  <c r="AF40" i="2"/>
  <c r="K41" i="2"/>
  <c r="E20" i="1"/>
  <c r="AF38" i="2"/>
  <c r="C20" i="16"/>
  <c r="G20" i="12"/>
  <c r="K62" i="2"/>
  <c r="G20" i="6"/>
  <c r="K56" i="2"/>
  <c r="AF15" i="2"/>
  <c r="AF17" i="2"/>
  <c r="AF14" i="2"/>
  <c r="K37" i="2"/>
  <c r="F36" i="15"/>
  <c r="F36" i="14"/>
  <c r="F36" i="13"/>
  <c r="F36" i="12"/>
  <c r="F36" i="11"/>
  <c r="F36" i="10"/>
  <c r="F36" i="9"/>
  <c r="F36" i="8"/>
  <c r="F36" i="7"/>
  <c r="F36" i="6"/>
  <c r="F36" i="5"/>
  <c r="F36" i="4"/>
  <c r="F36" i="3"/>
  <c r="D36" i="15"/>
  <c r="D36" i="14"/>
  <c r="D36" i="13"/>
  <c r="D36" i="12"/>
  <c r="D36" i="11"/>
  <c r="D36" i="10"/>
  <c r="D36" i="9"/>
  <c r="D36" i="8"/>
  <c r="D36" i="7"/>
  <c r="D36" i="6"/>
  <c r="D36" i="5"/>
  <c r="D36" i="4"/>
  <c r="D36" i="3"/>
  <c r="C36" i="15"/>
  <c r="C36" i="14"/>
  <c r="C36" i="13"/>
  <c r="C36" i="12"/>
  <c r="C36" i="11"/>
  <c r="C36" i="10"/>
  <c r="C36" i="9"/>
  <c r="C36" i="8"/>
  <c r="C36" i="7"/>
  <c r="C36" i="6"/>
  <c r="C36" i="5"/>
  <c r="C36" i="4"/>
  <c r="C36" i="3"/>
  <c r="K51" i="2" l="1"/>
  <c r="K52" i="2"/>
  <c r="H17" i="14"/>
  <c r="F20" i="1"/>
  <c r="H20" i="16"/>
  <c r="G20" i="1"/>
  <c r="AF33" i="2"/>
  <c r="AF37" i="2"/>
  <c r="H17" i="13"/>
  <c r="AF41" i="2"/>
  <c r="AF57" i="2"/>
  <c r="AF53" i="2"/>
  <c r="AF62" i="2"/>
  <c r="E20" i="16"/>
  <c r="AF32" i="2"/>
  <c r="AF56" i="2"/>
  <c r="AF42" i="2"/>
  <c r="AF43" i="2"/>
  <c r="H16" i="10"/>
  <c r="G16" i="10" s="1"/>
  <c r="AF59" i="2"/>
  <c r="H16" i="9"/>
  <c r="G16" i="9" s="1"/>
  <c r="H16" i="12"/>
  <c r="G16" i="12" s="1"/>
  <c r="H16" i="13"/>
  <c r="G16" i="13" s="1"/>
  <c r="H16" i="7"/>
  <c r="G16" i="7" s="1"/>
  <c r="H16" i="14"/>
  <c r="G16" i="14" s="1"/>
  <c r="H17" i="12"/>
  <c r="H16" i="4"/>
  <c r="G16" i="4" s="1"/>
  <c r="H17" i="6"/>
  <c r="H16" i="15"/>
  <c r="H17" i="7"/>
  <c r="H17" i="11"/>
  <c r="H16" i="8"/>
  <c r="G16" i="8" s="1"/>
  <c r="H16" i="5"/>
  <c r="G16" i="5" s="1"/>
  <c r="H16" i="11"/>
  <c r="G16" i="11" s="1"/>
  <c r="H17" i="9"/>
  <c r="E16" i="14"/>
  <c r="E16" i="5"/>
  <c r="E16" i="12"/>
  <c r="E16" i="4"/>
  <c r="H17" i="15"/>
  <c r="E16" i="13"/>
  <c r="E16" i="11"/>
  <c r="H17" i="10"/>
  <c r="E16" i="10"/>
  <c r="E16" i="9"/>
  <c r="H17" i="8"/>
  <c r="E16" i="8"/>
  <c r="E16" i="7"/>
  <c r="H16" i="6"/>
  <c r="G16" i="6" s="1"/>
  <c r="E16" i="6"/>
  <c r="K45" i="16"/>
  <c r="L45" i="16"/>
  <c r="M45" i="16"/>
  <c r="N45" i="16"/>
  <c r="O45" i="16"/>
  <c r="P45" i="16"/>
  <c r="K35" i="16"/>
  <c r="L35" i="16"/>
  <c r="M35" i="16"/>
  <c r="N35" i="16"/>
  <c r="O35" i="16"/>
  <c r="P35" i="16"/>
  <c r="K45" i="1"/>
  <c r="L45" i="1"/>
  <c r="M45" i="1"/>
  <c r="N45" i="1"/>
  <c r="O45" i="1"/>
  <c r="P45" i="1"/>
  <c r="K35" i="1"/>
  <c r="L35" i="1"/>
  <c r="M35" i="1"/>
  <c r="N35" i="1"/>
  <c r="O35" i="1"/>
  <c r="P35" i="1"/>
  <c r="K45" i="15"/>
  <c r="L45" i="15"/>
  <c r="M45" i="15"/>
  <c r="N45" i="15"/>
  <c r="O45" i="15"/>
  <c r="P45" i="15"/>
  <c r="K35" i="15"/>
  <c r="L35" i="15"/>
  <c r="M35" i="15"/>
  <c r="N35" i="15"/>
  <c r="O35" i="15"/>
  <c r="P35" i="15"/>
  <c r="K45" i="14"/>
  <c r="L45" i="14"/>
  <c r="M45" i="14"/>
  <c r="N45" i="14"/>
  <c r="O45" i="14"/>
  <c r="P45" i="14"/>
  <c r="K35" i="14"/>
  <c r="L35" i="14"/>
  <c r="M35" i="14"/>
  <c r="N35" i="14"/>
  <c r="O35" i="14"/>
  <c r="P35" i="14"/>
  <c r="K45" i="13"/>
  <c r="L45" i="13"/>
  <c r="M45" i="13"/>
  <c r="N45" i="13"/>
  <c r="O45" i="13"/>
  <c r="P45" i="13"/>
  <c r="K35" i="13"/>
  <c r="L35" i="13"/>
  <c r="M35" i="13"/>
  <c r="N35" i="13"/>
  <c r="O35" i="13"/>
  <c r="P35" i="13"/>
  <c r="K45" i="12"/>
  <c r="L45" i="12"/>
  <c r="M45" i="12"/>
  <c r="N45" i="12"/>
  <c r="O45" i="12"/>
  <c r="P45" i="12"/>
  <c r="K35" i="12"/>
  <c r="L35" i="12"/>
  <c r="M35" i="12"/>
  <c r="N35" i="12"/>
  <c r="O35" i="12"/>
  <c r="P35" i="12"/>
  <c r="K45" i="11"/>
  <c r="L45" i="11"/>
  <c r="M45" i="11"/>
  <c r="N45" i="11"/>
  <c r="O45" i="11"/>
  <c r="P45" i="11"/>
  <c r="K35" i="11"/>
  <c r="L35" i="11"/>
  <c r="M35" i="11"/>
  <c r="N35" i="11"/>
  <c r="O35" i="11"/>
  <c r="P35" i="11"/>
  <c r="K45" i="10"/>
  <c r="L45" i="10"/>
  <c r="M45" i="10"/>
  <c r="N45" i="10"/>
  <c r="O45" i="10"/>
  <c r="P45" i="10"/>
  <c r="K35" i="10"/>
  <c r="L35" i="10"/>
  <c r="M35" i="10"/>
  <c r="N35" i="10"/>
  <c r="O35" i="10"/>
  <c r="P35" i="10"/>
  <c r="K45" i="9"/>
  <c r="L45" i="9"/>
  <c r="M45" i="9"/>
  <c r="N45" i="9"/>
  <c r="O45" i="9"/>
  <c r="P45" i="9"/>
  <c r="K35" i="9"/>
  <c r="L35" i="9"/>
  <c r="M35" i="9"/>
  <c r="N35" i="9"/>
  <c r="O35" i="9"/>
  <c r="P35" i="9"/>
  <c r="K45" i="8"/>
  <c r="L45" i="8"/>
  <c r="M45" i="8"/>
  <c r="N45" i="8"/>
  <c r="O45" i="8"/>
  <c r="P45" i="8"/>
  <c r="K35" i="8"/>
  <c r="L35" i="8"/>
  <c r="M35" i="8"/>
  <c r="N35" i="8"/>
  <c r="O35" i="8"/>
  <c r="P35" i="8"/>
  <c r="K45" i="7"/>
  <c r="L45" i="7"/>
  <c r="M45" i="7"/>
  <c r="N45" i="7"/>
  <c r="O45" i="7"/>
  <c r="P45" i="7"/>
  <c r="K35" i="7"/>
  <c r="L35" i="7"/>
  <c r="M35" i="7"/>
  <c r="N35" i="7"/>
  <c r="O35" i="7"/>
  <c r="P35" i="7"/>
  <c r="K45" i="6"/>
  <c r="L45" i="6"/>
  <c r="M45" i="6"/>
  <c r="N45" i="6"/>
  <c r="O45" i="6"/>
  <c r="P45" i="6"/>
  <c r="K35" i="6"/>
  <c r="L35" i="6"/>
  <c r="M35" i="6"/>
  <c r="N35" i="6"/>
  <c r="O35" i="6"/>
  <c r="P35" i="6"/>
  <c r="K35" i="5"/>
  <c r="L35" i="5"/>
  <c r="M35" i="5"/>
  <c r="N35" i="5"/>
  <c r="O35" i="5"/>
  <c r="P35" i="5"/>
  <c r="K45" i="5"/>
  <c r="L45" i="5"/>
  <c r="M45" i="5"/>
  <c r="N45" i="5"/>
  <c r="O45" i="5"/>
  <c r="P45" i="5"/>
  <c r="P45" i="4"/>
  <c r="O45" i="4"/>
  <c r="N45" i="4"/>
  <c r="M45" i="4"/>
  <c r="L45" i="4"/>
  <c r="K45" i="4"/>
  <c r="P35" i="4"/>
  <c r="O35" i="4"/>
  <c r="N35" i="4"/>
  <c r="M35" i="4"/>
  <c r="L35" i="4"/>
  <c r="K35" i="4"/>
  <c r="K45" i="3"/>
  <c r="L45" i="3"/>
  <c r="M45" i="3"/>
  <c r="N45" i="3"/>
  <c r="O45" i="3"/>
  <c r="P45" i="3"/>
  <c r="K35" i="3"/>
  <c r="L35" i="3"/>
  <c r="M35" i="3"/>
  <c r="N35" i="3"/>
  <c r="O35" i="3"/>
  <c r="P35" i="3"/>
  <c r="J41" i="3"/>
  <c r="J40" i="3"/>
  <c r="J39" i="3"/>
  <c r="F20" i="16" l="1"/>
  <c r="G20" i="16"/>
  <c r="H16" i="1"/>
  <c r="J41" i="4" l="1"/>
  <c r="J40" i="4"/>
  <c r="J39" i="4"/>
  <c r="B41" i="16" l="1"/>
  <c r="B30" i="16"/>
  <c r="B29" i="16"/>
  <c r="B28" i="16"/>
  <c r="B27" i="16"/>
  <c r="B26" i="16"/>
  <c r="B25" i="16"/>
  <c r="B24" i="16"/>
  <c r="B23" i="16"/>
  <c r="B2" i="1"/>
  <c r="B41" i="1"/>
  <c r="B40" i="1"/>
  <c r="B29" i="1"/>
  <c r="B28" i="1"/>
  <c r="B27" i="1"/>
  <c r="B26" i="1"/>
  <c r="B25" i="1"/>
  <c r="B24" i="1"/>
  <c r="B23" i="1"/>
  <c r="B39" i="1" l="1"/>
  <c r="B39" i="16"/>
  <c r="B40" i="16"/>
  <c r="B31" i="16"/>
  <c r="B30" i="1"/>
  <c r="B31" i="1"/>
  <c r="B41" i="15"/>
  <c r="B30" i="15"/>
  <c r="B29" i="15"/>
  <c r="B41" i="14"/>
  <c r="B30" i="14"/>
  <c r="B29" i="14"/>
  <c r="B28" i="14"/>
  <c r="B27" i="14"/>
  <c r="B26" i="14"/>
  <c r="B25" i="14"/>
  <c r="B24" i="14"/>
  <c r="B23" i="14"/>
  <c r="B41" i="13"/>
  <c r="B40" i="13"/>
  <c r="B29" i="13"/>
  <c r="B28" i="13"/>
  <c r="B27" i="13"/>
  <c r="B26" i="13"/>
  <c r="B25" i="13"/>
  <c r="B24" i="13"/>
  <c r="B23" i="13"/>
  <c r="B41" i="12"/>
  <c r="B40" i="12"/>
  <c r="B29" i="12"/>
  <c r="B28" i="12"/>
  <c r="B27" i="12"/>
  <c r="B26" i="12"/>
  <c r="B25" i="12"/>
  <c r="B24" i="12"/>
  <c r="B23" i="12"/>
  <c r="B39" i="11"/>
  <c r="B41" i="11"/>
  <c r="B29" i="11"/>
  <c r="B28" i="11"/>
  <c r="B27" i="11"/>
  <c r="B26" i="11"/>
  <c r="B25" i="11"/>
  <c r="B24" i="11"/>
  <c r="B23" i="11"/>
  <c r="B41" i="10"/>
  <c r="B30" i="10"/>
  <c r="B29" i="10"/>
  <c r="B28" i="10"/>
  <c r="B27" i="10"/>
  <c r="B26" i="10"/>
  <c r="B25" i="10"/>
  <c r="B24" i="10"/>
  <c r="B23" i="10"/>
  <c r="B41" i="9"/>
  <c r="B40" i="9"/>
  <c r="B29" i="9"/>
  <c r="B28" i="9"/>
  <c r="B27" i="9"/>
  <c r="B26" i="9"/>
  <c r="B25" i="9"/>
  <c r="B24" i="9"/>
  <c r="B23" i="9"/>
  <c r="B41" i="8"/>
  <c r="B29" i="8"/>
  <c r="B28" i="8"/>
  <c r="B27" i="8"/>
  <c r="B26" i="8"/>
  <c r="B25" i="8"/>
  <c r="B24" i="8"/>
  <c r="B23" i="8"/>
  <c r="B41" i="7"/>
  <c r="B40" i="7"/>
  <c r="B29" i="7"/>
  <c r="B28" i="7"/>
  <c r="B27" i="7"/>
  <c r="B26" i="7"/>
  <c r="B25" i="7"/>
  <c r="B24" i="7"/>
  <c r="B23" i="7"/>
  <c r="B41" i="6"/>
  <c r="B29" i="6"/>
  <c r="B28" i="6"/>
  <c r="B27" i="6"/>
  <c r="B26" i="6"/>
  <c r="B25" i="6"/>
  <c r="B24" i="6"/>
  <c r="B23" i="6"/>
  <c r="B40" i="5"/>
  <c r="B29" i="5"/>
  <c r="B28" i="5"/>
  <c r="B27" i="5"/>
  <c r="B26" i="5"/>
  <c r="B25" i="5"/>
  <c r="B24" i="5"/>
  <c r="B23" i="5"/>
  <c r="B41" i="4"/>
  <c r="B40" i="4"/>
  <c r="B29" i="4"/>
  <c r="B28" i="4"/>
  <c r="B27" i="4"/>
  <c r="B26" i="4"/>
  <c r="B25" i="4"/>
  <c r="B24" i="4"/>
  <c r="B23" i="4"/>
  <c r="B41" i="3"/>
  <c r="B30" i="3"/>
  <c r="B29" i="3"/>
  <c r="B28" i="3"/>
  <c r="B27" i="3"/>
  <c r="B26" i="3"/>
  <c r="B25" i="3"/>
  <c r="B24" i="3"/>
  <c r="B23" i="3"/>
  <c r="B39" i="12" l="1"/>
  <c r="B40" i="3"/>
  <c r="B40" i="14"/>
  <c r="B39" i="4"/>
  <c r="B39" i="10"/>
  <c r="B40" i="10"/>
  <c r="B39" i="5"/>
  <c r="B40" i="15"/>
  <c r="B40" i="6"/>
  <c r="B30" i="6"/>
  <c r="B40" i="11"/>
  <c r="B30" i="11"/>
  <c r="B41" i="5"/>
  <c r="B31" i="5"/>
  <c r="B30" i="8"/>
  <c r="B40" i="8"/>
  <c r="B30" i="9"/>
  <c r="B31" i="12"/>
  <c r="B31" i="6"/>
  <c r="B31" i="10"/>
  <c r="B31" i="11"/>
  <c r="B31" i="14"/>
  <c r="B39" i="15"/>
  <c r="B31" i="15"/>
  <c r="B39" i="14"/>
  <c r="B39" i="13"/>
  <c r="B30" i="13"/>
  <c r="B31" i="13"/>
  <c r="B30" i="12"/>
  <c r="B39" i="9"/>
  <c r="B31" i="9"/>
  <c r="B39" i="8"/>
  <c r="B31" i="8"/>
  <c r="B39" i="7"/>
  <c r="B30" i="7"/>
  <c r="B31" i="7"/>
  <c r="B39" i="6"/>
  <c r="B30" i="5"/>
  <c r="B30" i="4"/>
  <c r="B31" i="4"/>
  <c r="B39" i="3"/>
  <c r="B31" i="3"/>
  <c r="M28" i="3" l="1"/>
  <c r="N28" i="3"/>
  <c r="P28" i="3"/>
  <c r="O28" i="5"/>
  <c r="O28" i="6"/>
  <c r="O28" i="7"/>
  <c r="O28" i="3"/>
  <c r="O28" i="4"/>
  <c r="M28" i="4"/>
  <c r="K28" i="3"/>
  <c r="L28" i="3"/>
  <c r="N28" i="4"/>
  <c r="N28" i="5"/>
  <c r="M28" i="5"/>
  <c r="M28" i="6"/>
  <c r="M28" i="7"/>
  <c r="M28" i="8"/>
  <c r="L28" i="4"/>
  <c r="L28" i="5"/>
  <c r="L28" i="6"/>
  <c r="K28" i="4"/>
  <c r="K28" i="5"/>
  <c r="K28" i="6"/>
  <c r="M28" i="9"/>
  <c r="M28" i="10"/>
  <c r="M28" i="12"/>
  <c r="M28" i="13"/>
  <c r="L28" i="7"/>
  <c r="L28" i="8"/>
  <c r="L28" i="10"/>
  <c r="L28" i="11"/>
  <c r="L28" i="12"/>
  <c r="L28" i="13"/>
  <c r="K28" i="7"/>
  <c r="K28" i="8"/>
  <c r="K28" i="10"/>
  <c r="K28" i="11"/>
  <c r="K28" i="12"/>
  <c r="K28" i="13"/>
  <c r="K28" i="14"/>
  <c r="P30" i="3"/>
  <c r="P40" i="3"/>
  <c r="N33" i="3"/>
  <c r="N43" i="3"/>
  <c r="O33" i="4"/>
  <c r="O43" i="4"/>
  <c r="K31" i="4"/>
  <c r="K41" i="4"/>
  <c r="O43" i="5"/>
  <c r="O33" i="5"/>
  <c r="K31" i="5"/>
  <c r="K41" i="5"/>
  <c r="O43" i="6"/>
  <c r="O33" i="6"/>
  <c r="K41" i="6"/>
  <c r="K31" i="6"/>
  <c r="O43" i="7"/>
  <c r="O33" i="7"/>
  <c r="K31" i="7"/>
  <c r="K41" i="7"/>
  <c r="O43" i="8"/>
  <c r="O33" i="8"/>
  <c r="K31" i="8"/>
  <c r="K41" i="8"/>
  <c r="O33" i="9"/>
  <c r="O43" i="9"/>
  <c r="K31" i="9"/>
  <c r="K41" i="9"/>
  <c r="O43" i="10"/>
  <c r="O33" i="10"/>
  <c r="K41" i="10"/>
  <c r="K31" i="10"/>
  <c r="O33" i="11"/>
  <c r="O43" i="11"/>
  <c r="K41" i="11"/>
  <c r="K31" i="11"/>
  <c r="M28" i="11"/>
  <c r="O33" i="12"/>
  <c r="O43" i="12"/>
  <c r="K31" i="12"/>
  <c r="K41" i="12"/>
  <c r="O33" i="13"/>
  <c r="O43" i="13"/>
  <c r="K41" i="13"/>
  <c r="K31" i="13"/>
  <c r="O33" i="14"/>
  <c r="O43" i="14"/>
  <c r="K31" i="14"/>
  <c r="K41" i="14"/>
  <c r="M28" i="14"/>
  <c r="O33" i="15"/>
  <c r="O43" i="15"/>
  <c r="K31" i="15"/>
  <c r="K31" i="3"/>
  <c r="K41" i="3"/>
  <c r="O43" i="3"/>
  <c r="O33" i="3"/>
  <c r="N43" i="4"/>
  <c r="N33" i="4"/>
  <c r="P30" i="4"/>
  <c r="P40" i="4"/>
  <c r="N43" i="5"/>
  <c r="N33" i="5"/>
  <c r="P30" i="5"/>
  <c r="P40" i="5"/>
  <c r="N43" i="6"/>
  <c r="N33" i="6"/>
  <c r="P40" i="6"/>
  <c r="P30" i="6"/>
  <c r="N43" i="7"/>
  <c r="N33" i="7"/>
  <c r="P40" i="7"/>
  <c r="P30" i="7"/>
  <c r="N43" i="8"/>
  <c r="N33" i="8"/>
  <c r="P30" i="8"/>
  <c r="P40" i="8"/>
  <c r="N43" i="9"/>
  <c r="N33" i="9"/>
  <c r="P40" i="9"/>
  <c r="P30" i="9"/>
  <c r="L28" i="9"/>
  <c r="N43" i="10"/>
  <c r="N33" i="10"/>
  <c r="P30" i="10"/>
  <c r="P40" i="10"/>
  <c r="N33" i="11"/>
  <c r="N43" i="11"/>
  <c r="P30" i="11"/>
  <c r="P40" i="11"/>
  <c r="N43" i="12"/>
  <c r="N33" i="12"/>
  <c r="P30" i="12"/>
  <c r="P40" i="12"/>
  <c r="N43" i="13"/>
  <c r="N33" i="13"/>
  <c r="P40" i="13"/>
  <c r="P30" i="13"/>
  <c r="N33" i="14"/>
  <c r="N43" i="14"/>
  <c r="P40" i="14"/>
  <c r="P30" i="14"/>
  <c r="L28" i="14"/>
  <c r="N43" i="15"/>
  <c r="N33" i="15"/>
  <c r="P30" i="15"/>
  <c r="P40" i="15"/>
  <c r="L41" i="3"/>
  <c r="L31" i="3"/>
  <c r="P43" i="3"/>
  <c r="P33" i="3"/>
  <c r="M33" i="4"/>
  <c r="M43" i="4"/>
  <c r="O40" i="4"/>
  <c r="O30" i="4"/>
  <c r="M33" i="5"/>
  <c r="M43" i="5"/>
  <c r="O30" i="5"/>
  <c r="O40" i="5"/>
  <c r="M33" i="6"/>
  <c r="M43" i="6"/>
  <c r="O30" i="6"/>
  <c r="O40" i="6"/>
  <c r="M33" i="7"/>
  <c r="M43" i="7"/>
  <c r="O30" i="7"/>
  <c r="O40" i="7"/>
  <c r="M43" i="8"/>
  <c r="M33" i="8"/>
  <c r="O40" i="8"/>
  <c r="O30" i="8"/>
  <c r="M43" i="9"/>
  <c r="M33" i="9"/>
  <c r="O30" i="9"/>
  <c r="O40" i="9"/>
  <c r="K28" i="9"/>
  <c r="M43" i="10"/>
  <c r="M33" i="10"/>
  <c r="O40" i="10"/>
  <c r="O30" i="10"/>
  <c r="M33" i="11"/>
  <c r="O30" i="11"/>
  <c r="O40" i="11"/>
  <c r="M33" i="12"/>
  <c r="M43" i="12"/>
  <c r="O40" i="12"/>
  <c r="O30" i="12"/>
  <c r="M43" i="13"/>
  <c r="M33" i="13"/>
  <c r="O30" i="13"/>
  <c r="O40" i="13"/>
  <c r="M33" i="14"/>
  <c r="O30" i="14"/>
  <c r="O40" i="14"/>
  <c r="M43" i="15"/>
  <c r="M33" i="15"/>
  <c r="O40" i="15"/>
  <c r="O30" i="15"/>
  <c r="K29" i="15"/>
  <c r="L43" i="12"/>
  <c r="L33" i="12"/>
  <c r="L33" i="14"/>
  <c r="N31" i="3"/>
  <c r="N41" i="3"/>
  <c r="K43" i="4"/>
  <c r="K33" i="4"/>
  <c r="M40" i="4"/>
  <c r="M30" i="4"/>
  <c r="K43" i="5"/>
  <c r="K33" i="5"/>
  <c r="M40" i="5"/>
  <c r="M30" i="5"/>
  <c r="K33" i="6"/>
  <c r="K43" i="6"/>
  <c r="M30" i="6"/>
  <c r="M40" i="6"/>
  <c r="K33" i="7"/>
  <c r="K43" i="7"/>
  <c r="M30" i="7"/>
  <c r="M40" i="7"/>
  <c r="K43" i="8"/>
  <c r="K33" i="8"/>
  <c r="M40" i="8"/>
  <c r="M30" i="8"/>
  <c r="K33" i="9"/>
  <c r="K43" i="9"/>
  <c r="M40" i="9"/>
  <c r="M30" i="9"/>
  <c r="K33" i="10"/>
  <c r="K43" i="10"/>
  <c r="M30" i="10"/>
  <c r="M40" i="10"/>
  <c r="K33" i="11"/>
  <c r="K43" i="11"/>
  <c r="M30" i="11"/>
  <c r="K43" i="12"/>
  <c r="K33" i="12"/>
  <c r="M40" i="12"/>
  <c r="M30" i="12"/>
  <c r="K43" i="13"/>
  <c r="K33" i="13"/>
  <c r="M40" i="13"/>
  <c r="M30" i="13"/>
  <c r="K33" i="14"/>
  <c r="K43" i="14"/>
  <c r="M30" i="14"/>
  <c r="K33" i="15"/>
  <c r="M40" i="15"/>
  <c r="M30" i="15"/>
  <c r="N40" i="5"/>
  <c r="N30" i="5"/>
  <c r="L43" i="10"/>
  <c r="L33" i="10"/>
  <c r="K39" i="3"/>
  <c r="K29" i="3"/>
  <c r="O41" i="3"/>
  <c r="O31" i="3"/>
  <c r="P42" i="4"/>
  <c r="P32" i="4"/>
  <c r="L30" i="4"/>
  <c r="L40" i="4"/>
  <c r="P32" i="5"/>
  <c r="P42" i="5"/>
  <c r="L30" i="5"/>
  <c r="L40" i="5"/>
  <c r="P32" i="6"/>
  <c r="P42" i="6"/>
  <c r="L40" i="6"/>
  <c r="L30" i="6"/>
  <c r="P42" i="7"/>
  <c r="P32" i="7"/>
  <c r="L40" i="7"/>
  <c r="L30" i="7"/>
  <c r="P42" i="8"/>
  <c r="P32" i="8"/>
  <c r="L40" i="8"/>
  <c r="L30" i="8"/>
  <c r="P42" i="9"/>
  <c r="P32" i="9"/>
  <c r="L30" i="9"/>
  <c r="L40" i="9"/>
  <c r="P42" i="10"/>
  <c r="P32" i="10"/>
  <c r="L30" i="10"/>
  <c r="L40" i="10"/>
  <c r="P32" i="11"/>
  <c r="P42" i="11"/>
  <c r="L30" i="11"/>
  <c r="L40" i="11"/>
  <c r="P42" i="12"/>
  <c r="P32" i="12"/>
  <c r="L40" i="12"/>
  <c r="L30" i="12"/>
  <c r="P32" i="13"/>
  <c r="P42" i="13"/>
  <c r="L40" i="13"/>
  <c r="L30" i="13"/>
  <c r="P42" i="14"/>
  <c r="P32" i="14"/>
  <c r="L30" i="14"/>
  <c r="P32" i="15"/>
  <c r="P42" i="15"/>
  <c r="L30" i="15"/>
  <c r="L40" i="15"/>
  <c r="L43" i="4"/>
  <c r="L33" i="4"/>
  <c r="L43" i="7"/>
  <c r="L33" i="7"/>
  <c r="N30" i="10"/>
  <c r="N40" i="10"/>
  <c r="N40" i="15"/>
  <c r="N30" i="15"/>
  <c r="L39" i="3"/>
  <c r="L29" i="3"/>
  <c r="P41" i="3"/>
  <c r="P31" i="3"/>
  <c r="O42" i="4"/>
  <c r="O32" i="4"/>
  <c r="K30" i="4"/>
  <c r="K40" i="4"/>
  <c r="O32" i="5"/>
  <c r="O42" i="5"/>
  <c r="K40" i="5"/>
  <c r="K30" i="5"/>
  <c r="O42" i="6"/>
  <c r="O32" i="6"/>
  <c r="K30" i="6"/>
  <c r="K40" i="6"/>
  <c r="O42" i="7"/>
  <c r="O32" i="7"/>
  <c r="K30" i="7"/>
  <c r="K40" i="7"/>
  <c r="O32" i="8"/>
  <c r="O42" i="8"/>
  <c r="K30" i="8"/>
  <c r="K40" i="8"/>
  <c r="O32" i="9"/>
  <c r="O42" i="9"/>
  <c r="K40" i="9"/>
  <c r="K30" i="9"/>
  <c r="O32" i="10"/>
  <c r="O42" i="10"/>
  <c r="K30" i="10"/>
  <c r="K40" i="10"/>
  <c r="O42" i="11"/>
  <c r="O32" i="11"/>
  <c r="K30" i="11"/>
  <c r="K40" i="11"/>
  <c r="O32" i="12"/>
  <c r="O42" i="12"/>
  <c r="K40" i="12"/>
  <c r="K30" i="12"/>
  <c r="O32" i="13"/>
  <c r="O42" i="13"/>
  <c r="K30" i="13"/>
  <c r="K40" i="13"/>
  <c r="O32" i="14"/>
  <c r="O42" i="14"/>
  <c r="K30" i="14"/>
  <c r="K40" i="14"/>
  <c r="O32" i="15"/>
  <c r="O42" i="15"/>
  <c r="K30" i="15"/>
  <c r="N40" i="8"/>
  <c r="N30" i="8"/>
  <c r="M39" i="3"/>
  <c r="M29" i="3"/>
  <c r="K42" i="3"/>
  <c r="K32" i="3"/>
  <c r="N32" i="4"/>
  <c r="N42" i="4"/>
  <c r="P29" i="4"/>
  <c r="P39" i="4"/>
  <c r="N42" i="5"/>
  <c r="N32" i="5"/>
  <c r="P29" i="5"/>
  <c r="P39" i="5"/>
  <c r="N32" i="6"/>
  <c r="N42" i="6"/>
  <c r="P39" i="6"/>
  <c r="P29" i="6"/>
  <c r="N32" i="7"/>
  <c r="N42" i="7"/>
  <c r="P39" i="7"/>
  <c r="P29" i="7"/>
  <c r="N42" i="8"/>
  <c r="N32" i="8"/>
  <c r="P39" i="8"/>
  <c r="P29" i="8"/>
  <c r="N42" i="9"/>
  <c r="N32" i="9"/>
  <c r="P39" i="9"/>
  <c r="P29" i="9"/>
  <c r="N42" i="10"/>
  <c r="N32" i="10"/>
  <c r="P29" i="10"/>
  <c r="P39" i="10"/>
  <c r="N32" i="11"/>
  <c r="N42" i="11"/>
  <c r="P39" i="11"/>
  <c r="P29" i="11"/>
  <c r="N32" i="12"/>
  <c r="N42" i="12"/>
  <c r="P29" i="12"/>
  <c r="P39" i="12"/>
  <c r="N32" i="13"/>
  <c r="N42" i="13"/>
  <c r="P29" i="13"/>
  <c r="P39" i="13"/>
  <c r="N42" i="14"/>
  <c r="N32" i="14"/>
  <c r="P39" i="14"/>
  <c r="P29" i="14"/>
  <c r="N32" i="15"/>
  <c r="N42" i="15"/>
  <c r="P29" i="15"/>
  <c r="P39" i="15"/>
  <c r="L43" i="8"/>
  <c r="L33" i="8"/>
  <c r="N29" i="3"/>
  <c r="N39" i="3"/>
  <c r="L42" i="3"/>
  <c r="L32" i="3"/>
  <c r="M42" i="4"/>
  <c r="M32" i="4"/>
  <c r="O39" i="4"/>
  <c r="O29" i="4"/>
  <c r="M42" i="5"/>
  <c r="M32" i="5"/>
  <c r="O29" i="5"/>
  <c r="O39" i="5"/>
  <c r="M32" i="6"/>
  <c r="M42" i="6"/>
  <c r="O39" i="6"/>
  <c r="O29" i="6"/>
  <c r="M42" i="7"/>
  <c r="M32" i="7"/>
  <c r="O39" i="7"/>
  <c r="O29" i="7"/>
  <c r="M32" i="8"/>
  <c r="M42" i="8"/>
  <c r="O29" i="8"/>
  <c r="O39" i="8"/>
  <c r="M32" i="9"/>
  <c r="M42" i="9"/>
  <c r="O29" i="9"/>
  <c r="O39" i="9"/>
  <c r="M42" i="10"/>
  <c r="M32" i="10"/>
  <c r="O39" i="10"/>
  <c r="O29" i="10"/>
  <c r="M32" i="11"/>
  <c r="O39" i="11"/>
  <c r="O29" i="11"/>
  <c r="M32" i="12"/>
  <c r="M42" i="12"/>
  <c r="O29" i="12"/>
  <c r="O39" i="12"/>
  <c r="M32" i="13"/>
  <c r="M42" i="13"/>
  <c r="O29" i="13"/>
  <c r="O39" i="13"/>
  <c r="M32" i="14"/>
  <c r="O39" i="14"/>
  <c r="O29" i="14"/>
  <c r="M42" i="15"/>
  <c r="M32" i="15"/>
  <c r="O39" i="15"/>
  <c r="O29" i="15"/>
  <c r="M41" i="3"/>
  <c r="M31" i="3"/>
  <c r="O39" i="3"/>
  <c r="O29" i="3"/>
  <c r="M42" i="3"/>
  <c r="M32" i="3"/>
  <c r="L32" i="4"/>
  <c r="L42" i="4"/>
  <c r="N29" i="4"/>
  <c r="N39" i="4"/>
  <c r="L32" i="5"/>
  <c r="L42" i="5"/>
  <c r="N29" i="5"/>
  <c r="N39" i="5"/>
  <c r="L32" i="6"/>
  <c r="L42" i="6"/>
  <c r="N29" i="6"/>
  <c r="N39" i="6"/>
  <c r="L42" i="7"/>
  <c r="L32" i="7"/>
  <c r="N39" i="7"/>
  <c r="N29" i="7"/>
  <c r="P34" i="8"/>
  <c r="P44" i="8"/>
  <c r="L42" i="8"/>
  <c r="L32" i="8"/>
  <c r="N39" i="8"/>
  <c r="N29" i="8"/>
  <c r="L42" i="9"/>
  <c r="L32" i="9"/>
  <c r="N29" i="9"/>
  <c r="N39" i="9"/>
  <c r="L32" i="10"/>
  <c r="L42" i="10"/>
  <c r="N39" i="10"/>
  <c r="N29" i="10"/>
  <c r="L32" i="11"/>
  <c r="L42" i="11"/>
  <c r="N39" i="11"/>
  <c r="N29" i="11"/>
  <c r="L42" i="12"/>
  <c r="L32" i="12"/>
  <c r="N29" i="12"/>
  <c r="N39" i="12"/>
  <c r="L42" i="13"/>
  <c r="L32" i="13"/>
  <c r="N29" i="13"/>
  <c r="N39" i="13"/>
  <c r="L32" i="14"/>
  <c r="N29" i="14"/>
  <c r="N39" i="14"/>
  <c r="L42" i="15"/>
  <c r="L32" i="15"/>
  <c r="N29" i="15"/>
  <c r="N39" i="15"/>
  <c r="N40" i="9"/>
  <c r="N30" i="9"/>
  <c r="N40" i="12"/>
  <c r="N30" i="12"/>
  <c r="L43" i="15"/>
  <c r="L33" i="15"/>
  <c r="P39" i="3"/>
  <c r="P29" i="3"/>
  <c r="N32" i="3"/>
  <c r="N42" i="3"/>
  <c r="K32" i="4"/>
  <c r="K42" i="4"/>
  <c r="M29" i="4"/>
  <c r="M39" i="4"/>
  <c r="K42" i="5"/>
  <c r="K32" i="5"/>
  <c r="M29" i="5"/>
  <c r="M39" i="5"/>
  <c r="K32" i="6"/>
  <c r="K42" i="6"/>
  <c r="M39" i="6"/>
  <c r="M29" i="6"/>
  <c r="K42" i="7"/>
  <c r="K32" i="7"/>
  <c r="M39" i="7"/>
  <c r="M29" i="7"/>
  <c r="K32" i="8"/>
  <c r="K42" i="8"/>
  <c r="M39" i="8"/>
  <c r="M29" i="8"/>
  <c r="K32" i="9"/>
  <c r="K42" i="9"/>
  <c r="M29" i="9"/>
  <c r="M39" i="9"/>
  <c r="K42" i="10"/>
  <c r="K32" i="10"/>
  <c r="M39" i="10"/>
  <c r="M29" i="10"/>
  <c r="K42" i="11"/>
  <c r="K32" i="11"/>
  <c r="K32" i="12"/>
  <c r="K42" i="12"/>
  <c r="M29" i="12"/>
  <c r="M39" i="12"/>
  <c r="K42" i="13"/>
  <c r="K32" i="13"/>
  <c r="M29" i="13"/>
  <c r="M39" i="13"/>
  <c r="K42" i="14"/>
  <c r="K32" i="14"/>
  <c r="K32" i="15"/>
  <c r="M29" i="15"/>
  <c r="M39" i="15"/>
  <c r="L33" i="13"/>
  <c r="L43" i="13"/>
  <c r="K40" i="3"/>
  <c r="K30" i="3"/>
  <c r="O32" i="3"/>
  <c r="O42" i="3"/>
  <c r="P41" i="4"/>
  <c r="P31" i="4"/>
  <c r="L39" i="4"/>
  <c r="L29" i="4"/>
  <c r="P31" i="5"/>
  <c r="P41" i="5"/>
  <c r="L29" i="5"/>
  <c r="L39" i="5"/>
  <c r="P41" i="6"/>
  <c r="P31" i="6"/>
  <c r="L39" i="6"/>
  <c r="L29" i="6"/>
  <c r="N44" i="7"/>
  <c r="N34" i="7"/>
  <c r="P31" i="7"/>
  <c r="P41" i="7"/>
  <c r="L29" i="7"/>
  <c r="L39" i="7"/>
  <c r="P31" i="8"/>
  <c r="P41" i="8"/>
  <c r="L39" i="8"/>
  <c r="L29" i="8"/>
  <c r="P31" i="9"/>
  <c r="P41" i="9"/>
  <c r="L29" i="9"/>
  <c r="L39" i="9"/>
  <c r="P31" i="10"/>
  <c r="P41" i="10"/>
  <c r="L39" i="10"/>
  <c r="L29" i="10"/>
  <c r="P41" i="11"/>
  <c r="P31" i="11"/>
  <c r="L29" i="11"/>
  <c r="L39" i="11"/>
  <c r="P31" i="12"/>
  <c r="P41" i="12"/>
  <c r="L29" i="12"/>
  <c r="L39" i="12"/>
  <c r="P31" i="13"/>
  <c r="P41" i="13"/>
  <c r="L29" i="13"/>
  <c r="L39" i="13"/>
  <c r="P31" i="14"/>
  <c r="P41" i="14"/>
  <c r="P41" i="15"/>
  <c r="P31" i="15"/>
  <c r="L29" i="15"/>
  <c r="L39" i="15"/>
  <c r="L33" i="5"/>
  <c r="L43" i="5"/>
  <c r="N30" i="6"/>
  <c r="N40" i="6"/>
  <c r="L43" i="11"/>
  <c r="L33" i="11"/>
  <c r="N30" i="13"/>
  <c r="N40" i="13"/>
  <c r="L30" i="3"/>
  <c r="L40" i="3"/>
  <c r="P42" i="3"/>
  <c r="P32" i="3"/>
  <c r="O31" i="4"/>
  <c r="O41" i="4"/>
  <c r="K39" i="4"/>
  <c r="K29" i="4"/>
  <c r="O31" i="5"/>
  <c r="O41" i="5"/>
  <c r="K29" i="5"/>
  <c r="K39" i="5"/>
  <c r="O41" i="6"/>
  <c r="O31" i="6"/>
  <c r="K39" i="6"/>
  <c r="K29" i="6"/>
  <c r="O31" i="7"/>
  <c r="O41" i="7"/>
  <c r="K39" i="7"/>
  <c r="K29" i="7"/>
  <c r="O31" i="8"/>
  <c r="O41" i="8"/>
  <c r="K29" i="8"/>
  <c r="K39" i="8"/>
  <c r="O41" i="9"/>
  <c r="O31" i="9"/>
  <c r="K29" i="9"/>
  <c r="K39" i="9"/>
  <c r="O31" i="10"/>
  <c r="O41" i="10"/>
  <c r="K39" i="10"/>
  <c r="K29" i="10"/>
  <c r="M34" i="11"/>
  <c r="O41" i="11"/>
  <c r="O31" i="11"/>
  <c r="K29" i="11"/>
  <c r="K39" i="11"/>
  <c r="O31" i="12"/>
  <c r="O41" i="12"/>
  <c r="K39" i="12"/>
  <c r="K29" i="12"/>
  <c r="O31" i="13"/>
  <c r="O41" i="13"/>
  <c r="K39" i="13"/>
  <c r="K29" i="13"/>
  <c r="M34" i="14"/>
  <c r="O41" i="14"/>
  <c r="O31" i="14"/>
  <c r="K29" i="14"/>
  <c r="K39" i="14"/>
  <c r="O41" i="15"/>
  <c r="O31" i="15"/>
  <c r="M40" i="3"/>
  <c r="M30" i="3"/>
  <c r="K33" i="3"/>
  <c r="K43" i="3"/>
  <c r="N31" i="4"/>
  <c r="N41" i="4"/>
  <c r="P28" i="4"/>
  <c r="N41" i="5"/>
  <c r="N31" i="5"/>
  <c r="P28" i="5"/>
  <c r="N31" i="6"/>
  <c r="N41" i="6"/>
  <c r="P28" i="6"/>
  <c r="N31" i="7"/>
  <c r="N41" i="7"/>
  <c r="P28" i="7"/>
  <c r="N41" i="8"/>
  <c r="N31" i="8"/>
  <c r="P28" i="8"/>
  <c r="N31" i="9"/>
  <c r="N41" i="9"/>
  <c r="P28" i="9"/>
  <c r="N31" i="10"/>
  <c r="N41" i="10"/>
  <c r="P28" i="10"/>
  <c r="N31" i="11"/>
  <c r="N41" i="11"/>
  <c r="P28" i="11"/>
  <c r="N31" i="12"/>
  <c r="N41" i="12"/>
  <c r="P28" i="12"/>
  <c r="N31" i="13"/>
  <c r="N41" i="13"/>
  <c r="P28" i="13"/>
  <c r="L34" i="14"/>
  <c r="N31" i="14"/>
  <c r="N41" i="14"/>
  <c r="P28" i="14"/>
  <c r="N41" i="15"/>
  <c r="N31" i="15"/>
  <c r="N30" i="4"/>
  <c r="N40" i="4"/>
  <c r="N30" i="7"/>
  <c r="N40" i="7"/>
  <c r="N40" i="11"/>
  <c r="N30" i="11"/>
  <c r="N40" i="14"/>
  <c r="N30" i="14"/>
  <c r="N30" i="3"/>
  <c r="N40" i="3"/>
  <c r="L33" i="3"/>
  <c r="L43" i="3"/>
  <c r="M31" i="4"/>
  <c r="M41" i="4"/>
  <c r="K44" i="5"/>
  <c r="K34" i="5"/>
  <c r="M31" i="5"/>
  <c r="M41" i="5"/>
  <c r="M41" i="6"/>
  <c r="M31" i="6"/>
  <c r="M41" i="7"/>
  <c r="M31" i="7"/>
  <c r="M31" i="8"/>
  <c r="M41" i="8"/>
  <c r="O28" i="8"/>
  <c r="M41" i="9"/>
  <c r="M31" i="9"/>
  <c r="O28" i="9"/>
  <c r="M41" i="10"/>
  <c r="M31" i="10"/>
  <c r="O28" i="10"/>
  <c r="M31" i="11"/>
  <c r="O28" i="11"/>
  <c r="M41" i="12"/>
  <c r="M31" i="12"/>
  <c r="O28" i="12"/>
  <c r="M31" i="13"/>
  <c r="M41" i="13"/>
  <c r="O28" i="13"/>
  <c r="K44" i="14"/>
  <c r="K34" i="14"/>
  <c r="M31" i="14"/>
  <c r="O28" i="14"/>
  <c r="K34" i="15"/>
  <c r="M41" i="15"/>
  <c r="M31" i="15"/>
  <c r="L43" i="6"/>
  <c r="L33" i="6"/>
  <c r="L43" i="9"/>
  <c r="L33" i="9"/>
  <c r="O30" i="3"/>
  <c r="O40" i="3"/>
  <c r="M33" i="3"/>
  <c r="M43" i="3"/>
  <c r="P33" i="4"/>
  <c r="P43" i="4"/>
  <c r="L41" i="4"/>
  <c r="L31" i="4"/>
  <c r="P43" i="5"/>
  <c r="P33" i="5"/>
  <c r="L41" i="5"/>
  <c r="L31" i="5"/>
  <c r="P43" i="6"/>
  <c r="P33" i="6"/>
  <c r="L31" i="6"/>
  <c r="L41" i="6"/>
  <c r="N28" i="6"/>
  <c r="P33" i="7"/>
  <c r="P43" i="7"/>
  <c r="L41" i="7"/>
  <c r="L31" i="7"/>
  <c r="N28" i="7"/>
  <c r="P43" i="8"/>
  <c r="P33" i="8"/>
  <c r="L31" i="8"/>
  <c r="L41" i="8"/>
  <c r="N28" i="8"/>
  <c r="P43" i="9"/>
  <c r="P33" i="9"/>
  <c r="L31" i="9"/>
  <c r="L41" i="9"/>
  <c r="N28" i="9"/>
  <c r="P43" i="10"/>
  <c r="P33" i="10"/>
  <c r="L41" i="10"/>
  <c r="L31" i="10"/>
  <c r="N28" i="10"/>
  <c r="P33" i="11"/>
  <c r="P43" i="11"/>
  <c r="L31" i="11"/>
  <c r="L41" i="11"/>
  <c r="N28" i="11"/>
  <c r="P43" i="12"/>
  <c r="P33" i="12"/>
  <c r="L41" i="12"/>
  <c r="L31" i="12"/>
  <c r="N28" i="12"/>
  <c r="P43" i="13"/>
  <c r="P33" i="13"/>
  <c r="L41" i="13"/>
  <c r="L31" i="13"/>
  <c r="N28" i="13"/>
  <c r="P43" i="14"/>
  <c r="P33" i="14"/>
  <c r="L31" i="14"/>
  <c r="N28" i="14"/>
  <c r="P33" i="15"/>
  <c r="P43" i="15"/>
  <c r="L41" i="15"/>
  <c r="L31" i="15"/>
  <c r="M29" i="14" l="1"/>
  <c r="M39" i="14"/>
  <c r="M44" i="14"/>
  <c r="M41" i="14"/>
  <c r="M42" i="14"/>
  <c r="M29" i="11"/>
  <c r="K28" i="1"/>
  <c r="M41" i="11"/>
  <c r="M40" i="14"/>
  <c r="K42" i="15"/>
  <c r="M42" i="11"/>
  <c r="L39" i="14"/>
  <c r="L41" i="14"/>
  <c r="M44" i="11"/>
  <c r="L29" i="14"/>
  <c r="K44" i="15"/>
  <c r="M39" i="11"/>
  <c r="K39" i="15"/>
  <c r="L44" i="14"/>
  <c r="M40" i="11"/>
  <c r="L42" i="14"/>
  <c r="M43" i="11"/>
  <c r="K34" i="7"/>
  <c r="K44" i="7"/>
  <c r="L44" i="11"/>
  <c r="L34" i="11"/>
  <c r="L34" i="8"/>
  <c r="L44" i="8"/>
  <c r="M44" i="15"/>
  <c r="M34" i="15"/>
  <c r="O34" i="11"/>
  <c r="O44" i="11"/>
  <c r="P44" i="9"/>
  <c r="P34" i="9"/>
  <c r="K29" i="1"/>
  <c r="K39" i="1"/>
  <c r="M44" i="7"/>
  <c r="M34" i="7"/>
  <c r="P44" i="14"/>
  <c r="P34" i="14"/>
  <c r="O44" i="3"/>
  <c r="O34" i="3"/>
  <c r="L31" i="1"/>
  <c r="K44" i="10"/>
  <c r="K34" i="10"/>
  <c r="M44" i="12"/>
  <c r="M34" i="12"/>
  <c r="P44" i="6"/>
  <c r="P34" i="6"/>
  <c r="L33" i="1"/>
  <c r="K34" i="13"/>
  <c r="K44" i="13"/>
  <c r="M34" i="4"/>
  <c r="M44" i="4"/>
  <c r="N34" i="13"/>
  <c r="N44" i="13"/>
  <c r="N34" i="8"/>
  <c r="N44" i="8"/>
  <c r="O44" i="8"/>
  <c r="O34" i="8"/>
  <c r="P44" i="11"/>
  <c r="P34" i="11"/>
  <c r="K30" i="1"/>
  <c r="K40" i="1"/>
  <c r="K33" i="1"/>
  <c r="K43" i="1"/>
  <c r="P43" i="1"/>
  <c r="P33" i="1"/>
  <c r="K44" i="6"/>
  <c r="K34" i="6"/>
  <c r="L34" i="4"/>
  <c r="L44" i="4"/>
  <c r="O34" i="13"/>
  <c r="O44" i="13"/>
  <c r="K42" i="16"/>
  <c r="L34" i="10"/>
  <c r="L44" i="10"/>
  <c r="L34" i="7"/>
  <c r="L44" i="7"/>
  <c r="M34" i="9"/>
  <c r="M44" i="9"/>
  <c r="N34" i="10"/>
  <c r="N44" i="10"/>
  <c r="N34" i="5"/>
  <c r="N44" i="5"/>
  <c r="O44" i="5"/>
  <c r="O34" i="5"/>
  <c r="L30" i="1"/>
  <c r="K41" i="1"/>
  <c r="K31" i="1"/>
  <c r="L44" i="13"/>
  <c r="L34" i="13"/>
  <c r="O44" i="10"/>
  <c r="O34" i="10"/>
  <c r="P34" i="3"/>
  <c r="P44" i="3"/>
  <c r="K44" i="9"/>
  <c r="K34" i="9"/>
  <c r="M34" i="6"/>
  <c r="M44" i="6"/>
  <c r="N44" i="15"/>
  <c r="N34" i="15"/>
  <c r="P44" i="13"/>
  <c r="P34" i="13"/>
  <c r="P42" i="1"/>
  <c r="P32" i="1"/>
  <c r="K41" i="15"/>
  <c r="K44" i="12"/>
  <c r="K34" i="12"/>
  <c r="P41" i="16"/>
  <c r="P28" i="1"/>
  <c r="O34" i="15"/>
  <c r="O44" i="15"/>
  <c r="P44" i="5"/>
  <c r="P34" i="5"/>
  <c r="L39" i="1"/>
  <c r="N34" i="12"/>
  <c r="N44" i="12"/>
  <c r="O34" i="7"/>
  <c r="O44" i="7"/>
  <c r="P34" i="10"/>
  <c r="P44" i="10"/>
  <c r="P29" i="1"/>
  <c r="P39" i="1"/>
  <c r="L44" i="3"/>
  <c r="L34" i="3"/>
  <c r="L34" i="6"/>
  <c r="L44" i="6"/>
  <c r="K34" i="3"/>
  <c r="K44" i="3"/>
  <c r="O44" i="12"/>
  <c r="O34" i="12"/>
  <c r="K32" i="1"/>
  <c r="K42" i="1"/>
  <c r="K40" i="15"/>
  <c r="K43" i="15"/>
  <c r="L34" i="12"/>
  <c r="L44" i="12"/>
  <c r="L34" i="9"/>
  <c r="L44" i="9"/>
  <c r="M34" i="8"/>
  <c r="M44" i="8"/>
  <c r="P41" i="1"/>
  <c r="P31" i="1"/>
  <c r="N34" i="4"/>
  <c r="N44" i="4"/>
  <c r="O44" i="4"/>
  <c r="O34" i="4"/>
  <c r="P44" i="15"/>
  <c r="P34" i="15"/>
  <c r="N34" i="3"/>
  <c r="N44" i="3"/>
  <c r="P40" i="1"/>
  <c r="P30" i="1"/>
  <c r="K44" i="8"/>
  <c r="K34" i="8"/>
  <c r="K34" i="4"/>
  <c r="K44" i="4"/>
  <c r="L34" i="15"/>
  <c r="L44" i="15"/>
  <c r="M34" i="13"/>
  <c r="M44" i="13"/>
  <c r="P34" i="7"/>
  <c r="P44" i="7"/>
  <c r="K34" i="11"/>
  <c r="K44" i="11"/>
  <c r="M44" i="5"/>
  <c r="M34" i="5"/>
  <c r="N34" i="14"/>
  <c r="N44" i="14"/>
  <c r="N44" i="9"/>
  <c r="N34" i="9"/>
  <c r="O34" i="9"/>
  <c r="O44" i="9"/>
  <c r="P44" i="12"/>
  <c r="P34" i="12"/>
  <c r="M34" i="3"/>
  <c r="M44" i="3"/>
  <c r="M43" i="14"/>
  <c r="M44" i="10"/>
  <c r="M34" i="10"/>
  <c r="O44" i="14"/>
  <c r="O34" i="14"/>
  <c r="L32" i="1"/>
  <c r="P34" i="4"/>
  <c r="P44" i="4"/>
  <c r="L43" i="14"/>
  <c r="L44" i="5"/>
  <c r="L34" i="5"/>
  <c r="N44" i="11"/>
  <c r="N34" i="11"/>
  <c r="N34" i="6"/>
  <c r="N44" i="6"/>
  <c r="O44" i="6"/>
  <c r="O34" i="6"/>
  <c r="L40" i="14"/>
  <c r="O28" i="1" l="1"/>
  <c r="L41" i="1"/>
  <c r="K32" i="16"/>
  <c r="M31" i="1"/>
  <c r="N34" i="1"/>
  <c r="P34" i="1"/>
  <c r="P44" i="1"/>
  <c r="M31" i="16"/>
  <c r="L30" i="16"/>
  <c r="P40" i="16"/>
  <c r="P30" i="16"/>
  <c r="L31" i="16"/>
  <c r="O29" i="1"/>
  <c r="O39" i="1"/>
  <c r="L33" i="16"/>
  <c r="M33" i="16"/>
  <c r="K29" i="16"/>
  <c r="K39" i="16"/>
  <c r="L44" i="1"/>
  <c r="L34" i="1"/>
  <c r="L43" i="1"/>
  <c r="P42" i="16"/>
  <c r="P32" i="16"/>
  <c r="P31" i="16"/>
  <c r="N32" i="1"/>
  <c r="L42" i="1"/>
  <c r="L29" i="1"/>
  <c r="M33" i="1"/>
  <c r="K30" i="16"/>
  <c r="K40" i="16"/>
  <c r="M32" i="1"/>
  <c r="L32" i="16"/>
  <c r="O31" i="1"/>
  <c r="O41" i="1"/>
  <c r="M30" i="1"/>
  <c r="O43" i="1"/>
  <c r="O33" i="1"/>
  <c r="N30" i="1"/>
  <c r="N31" i="1"/>
  <c r="L40" i="1"/>
  <c r="N33" i="1"/>
  <c r="O42" i="1"/>
  <c r="O32" i="1"/>
  <c r="M32" i="16"/>
  <c r="M28" i="1"/>
  <c r="L28" i="1"/>
  <c r="K33" i="16"/>
  <c r="K43" i="16"/>
  <c r="P29" i="16"/>
  <c r="P39" i="16"/>
  <c r="K31" i="16"/>
  <c r="K41" i="16"/>
  <c r="O40" i="1"/>
  <c r="O30" i="1"/>
  <c r="P28" i="16"/>
  <c r="O41" i="16"/>
  <c r="K34" i="16"/>
  <c r="K34" i="1"/>
  <c r="K44" i="1"/>
  <c r="K44" i="16"/>
  <c r="K28" i="16"/>
  <c r="P43" i="16"/>
  <c r="P33" i="16"/>
  <c r="M42" i="1" l="1"/>
  <c r="M39" i="1"/>
  <c r="N28" i="16"/>
  <c r="N41" i="16"/>
  <c r="N44" i="1"/>
  <c r="N28" i="1"/>
  <c r="O42" i="16"/>
  <c r="O32" i="16"/>
  <c r="N39" i="1"/>
  <c r="P44" i="16"/>
  <c r="P34" i="16"/>
  <c r="N40" i="16"/>
  <c r="N30" i="16"/>
  <c r="N29" i="1"/>
  <c r="O43" i="16"/>
  <c r="O28" i="16"/>
  <c r="M44" i="1"/>
  <c r="M34" i="1"/>
  <c r="L44" i="16"/>
  <c r="L34" i="16"/>
  <c r="N43" i="16"/>
  <c r="N33" i="16"/>
  <c r="O30" i="16"/>
  <c r="O40" i="16"/>
  <c r="N31" i="16"/>
  <c r="O44" i="1"/>
  <c r="O34" i="1"/>
  <c r="N29" i="16"/>
  <c r="N39" i="16"/>
  <c r="N41" i="1"/>
  <c r="L28" i="16"/>
  <c r="M40" i="16"/>
  <c r="L29" i="16"/>
  <c r="L39" i="16"/>
  <c r="L41" i="16"/>
  <c r="M43" i="1"/>
  <c r="L40" i="16"/>
  <c r="L43" i="16"/>
  <c r="O33" i="16"/>
  <c r="M41" i="1"/>
  <c r="M29" i="1"/>
  <c r="N40" i="1"/>
  <c r="M30" i="16"/>
  <c r="M40" i="1"/>
  <c r="N43" i="1"/>
  <c r="N42" i="1"/>
  <c r="O39" i="16"/>
  <c r="O29" i="16"/>
  <c r="L42" i="16"/>
  <c r="N32" i="16"/>
  <c r="N42" i="16"/>
  <c r="O31" i="16"/>
  <c r="M39" i="16" l="1"/>
  <c r="M29" i="16"/>
  <c r="M34" i="16"/>
  <c r="M44" i="16"/>
  <c r="N44" i="16"/>
  <c r="N34" i="16"/>
  <c r="O44" i="16"/>
  <c r="O34" i="16"/>
  <c r="M43" i="16"/>
  <c r="M28" i="16"/>
  <c r="M41" i="16"/>
  <c r="M42" i="16"/>
  <c r="C23" i="10" l="1"/>
  <c r="C25" i="8" l="1"/>
  <c r="C24" i="11"/>
  <c r="C24" i="4"/>
  <c r="C25" i="5"/>
  <c r="C24" i="13"/>
  <c r="C23" i="3"/>
  <c r="C23" i="6"/>
  <c r="C25" i="10"/>
  <c r="C23" i="11"/>
  <c r="C23" i="12"/>
  <c r="C25" i="13"/>
  <c r="C24" i="8"/>
  <c r="C23" i="7"/>
  <c r="C6" i="1"/>
  <c r="C6" i="16" s="1"/>
  <c r="C24" i="3"/>
  <c r="D25" i="12"/>
  <c r="E9" i="12"/>
  <c r="D26" i="10"/>
  <c r="D25" i="14"/>
  <c r="E9" i="14"/>
  <c r="E6" i="6"/>
  <c r="D26" i="14"/>
  <c r="D28" i="8"/>
  <c r="T28" i="8" s="1"/>
  <c r="E6" i="5"/>
  <c r="C25" i="3"/>
  <c r="C24" i="14"/>
  <c r="E11" i="12"/>
  <c r="D27" i="12"/>
  <c r="D24" i="14"/>
  <c r="E8" i="14"/>
  <c r="C25" i="7"/>
  <c r="D28" i="14"/>
  <c r="T28" i="14" s="1"/>
  <c r="D28" i="6"/>
  <c r="T28" i="6" s="1"/>
  <c r="D26" i="5"/>
  <c r="E11" i="11"/>
  <c r="D27" i="11"/>
  <c r="D27" i="10"/>
  <c r="E11" i="10"/>
  <c r="C24" i="12"/>
  <c r="C25" i="14"/>
  <c r="D23" i="11"/>
  <c r="E7" i="11"/>
  <c r="E7" i="5"/>
  <c r="D23" i="5"/>
  <c r="E6" i="4"/>
  <c r="E6" i="8"/>
  <c r="E6" i="12"/>
  <c r="C25" i="9"/>
  <c r="C9" i="1"/>
  <c r="C9" i="16" s="1"/>
  <c r="C23" i="14"/>
  <c r="D26" i="8"/>
  <c r="E8" i="8"/>
  <c r="D24" i="8"/>
  <c r="E7" i="6"/>
  <c r="D23" i="6"/>
  <c r="D28" i="10"/>
  <c r="T28" i="10" s="1"/>
  <c r="E7" i="3"/>
  <c r="D23" i="3"/>
  <c r="C24" i="6"/>
  <c r="C24" i="10"/>
  <c r="C11" i="1"/>
  <c r="C11" i="16" s="1"/>
  <c r="E7" i="14"/>
  <c r="D23" i="14"/>
  <c r="D28" i="5"/>
  <c r="T28" i="5" s="1"/>
  <c r="D27" i="13"/>
  <c r="E11" i="13"/>
  <c r="D28" i="11"/>
  <c r="T28" i="11" s="1"/>
  <c r="D24" i="3"/>
  <c r="E8" i="3"/>
  <c r="E7" i="4"/>
  <c r="D23" i="4"/>
  <c r="D6" i="1"/>
  <c r="E6" i="9"/>
  <c r="C23" i="9"/>
  <c r="C7" i="1"/>
  <c r="C7" i="16" s="1"/>
  <c r="D26" i="4"/>
  <c r="E11" i="5"/>
  <c r="D27" i="5"/>
  <c r="E7" i="10"/>
  <c r="D23" i="10"/>
  <c r="E8" i="12"/>
  <c r="D24" i="12"/>
  <c r="E6" i="10"/>
  <c r="C8" i="1"/>
  <c r="C8" i="16" s="1"/>
  <c r="C24" i="9"/>
  <c r="E11" i="14"/>
  <c r="D27" i="14"/>
  <c r="C24" i="7"/>
  <c r="D26" i="6"/>
  <c r="D25" i="3"/>
  <c r="E9" i="3"/>
  <c r="E6" i="13"/>
  <c r="E8" i="6"/>
  <c r="D24" i="6"/>
  <c r="D27" i="7"/>
  <c r="E11" i="7"/>
  <c r="E11" i="3"/>
  <c r="D27" i="3"/>
  <c r="D23" i="13"/>
  <c r="E7" i="13"/>
  <c r="D26" i="11"/>
  <c r="D26" i="13"/>
  <c r="E7" i="8"/>
  <c r="D23" i="8"/>
  <c r="D25" i="7"/>
  <c r="E9" i="7"/>
  <c r="D27" i="9"/>
  <c r="E11" i="9"/>
  <c r="D11" i="1"/>
  <c r="D11" i="16" s="1"/>
  <c r="E6" i="7"/>
  <c r="D23" i="7"/>
  <c r="E7" i="7"/>
  <c r="D24" i="9"/>
  <c r="E8" i="9"/>
  <c r="D8" i="1"/>
  <c r="D25" i="13"/>
  <c r="E9" i="13"/>
  <c r="E11" i="6"/>
  <c r="D27" i="6"/>
  <c r="E9" i="4"/>
  <c r="D25" i="4"/>
  <c r="E8" i="10"/>
  <c r="D24" i="10"/>
  <c r="D26" i="12"/>
  <c r="C25" i="4"/>
  <c r="C24" i="5"/>
  <c r="E7" i="9"/>
  <c r="D23" i="9"/>
  <c r="D7" i="1"/>
  <c r="E6" i="3"/>
  <c r="D24" i="11"/>
  <c r="E8" i="11"/>
  <c r="E8" i="4"/>
  <c r="D24" i="4"/>
  <c r="D28" i="12"/>
  <c r="T28" i="12" s="1"/>
  <c r="E9" i="8"/>
  <c r="D25" i="8"/>
  <c r="E8" i="13"/>
  <c r="D24" i="13"/>
  <c r="D25" i="11"/>
  <c r="E9" i="11"/>
  <c r="C25" i="11"/>
  <c r="C23" i="8"/>
  <c r="D26" i="3"/>
  <c r="D28" i="13"/>
  <c r="T28" i="13" s="1"/>
  <c r="D28" i="7"/>
  <c r="T28" i="7" s="1"/>
  <c r="E9" i="10"/>
  <c r="D25" i="10"/>
  <c r="D24" i="5"/>
  <c r="E8" i="5"/>
  <c r="D26" i="9"/>
  <c r="D10" i="1"/>
  <c r="D23" i="12"/>
  <c r="E7" i="12"/>
  <c r="D27" i="8"/>
  <c r="E11" i="8"/>
  <c r="D26" i="7"/>
  <c r="C23" i="13"/>
  <c r="C23" i="5"/>
  <c r="E9" i="6"/>
  <c r="D25" i="6"/>
  <c r="E6" i="11"/>
  <c r="E8" i="7"/>
  <c r="D24" i="7"/>
  <c r="D9" i="1"/>
  <c r="D25" i="9"/>
  <c r="E9" i="9"/>
  <c r="E9" i="5"/>
  <c r="D25" i="5"/>
  <c r="E6" i="14"/>
  <c r="D28" i="9"/>
  <c r="T28" i="9" s="1"/>
  <c r="D12" i="1"/>
  <c r="C25" i="12"/>
  <c r="C25" i="6"/>
  <c r="C23" i="4"/>
  <c r="C26" i="5"/>
  <c r="C26" i="11"/>
  <c r="C26" i="13"/>
  <c r="C26" i="14"/>
  <c r="C26" i="7"/>
  <c r="C26" i="10"/>
  <c r="E10" i="9"/>
  <c r="C26" i="4"/>
  <c r="C26" i="3"/>
  <c r="C26" i="12"/>
  <c r="C26" i="6"/>
  <c r="C26" i="8"/>
  <c r="D28" i="1" l="1"/>
  <c r="T28" i="1" s="1"/>
  <c r="D46" i="1"/>
  <c r="E6" i="1"/>
  <c r="E26" i="9"/>
  <c r="E24" i="4"/>
  <c r="C23" i="16"/>
  <c r="E24" i="5"/>
  <c r="E25" i="6"/>
  <c r="E23" i="7"/>
  <c r="E23" i="12"/>
  <c r="E7" i="1"/>
  <c r="E23" i="8"/>
  <c r="E25" i="3"/>
  <c r="E24" i="12"/>
  <c r="E25" i="8"/>
  <c r="E9" i="1"/>
  <c r="E8" i="1"/>
  <c r="E23" i="9"/>
  <c r="E25" i="11"/>
  <c r="E23" i="5"/>
  <c r="E23" i="11"/>
  <c r="E24" i="9"/>
  <c r="E24" i="8"/>
  <c r="E23" i="13"/>
  <c r="E24" i="14"/>
  <c r="E25" i="14"/>
  <c r="E24" i="10"/>
  <c r="E10" i="3"/>
  <c r="E26" i="3" s="1"/>
  <c r="E25" i="4"/>
  <c r="E25" i="5"/>
  <c r="E25" i="7"/>
  <c r="C24" i="16"/>
  <c r="E23" i="4"/>
  <c r="E23" i="3"/>
  <c r="E25" i="9"/>
  <c r="E24" i="6"/>
  <c r="E27" i="9"/>
  <c r="C27" i="9"/>
  <c r="E10" i="5"/>
  <c r="E26" i="5" s="1"/>
  <c r="E10" i="14"/>
  <c r="E26" i="14" s="1"/>
  <c r="D10" i="16"/>
  <c r="D27" i="16" s="1"/>
  <c r="E11" i="4"/>
  <c r="D27" i="4"/>
  <c r="E10" i="4"/>
  <c r="E26" i="4" s="1"/>
  <c r="E10" i="8"/>
  <c r="E26" i="8" s="1"/>
  <c r="C27" i="10"/>
  <c r="E10" i="6"/>
  <c r="E26" i="6" s="1"/>
  <c r="E11" i="16"/>
  <c r="E10" i="7"/>
  <c r="E26" i="7" s="1"/>
  <c r="C25" i="16"/>
  <c r="D42" i="11"/>
  <c r="T42" i="11" s="1"/>
  <c r="D32" i="11"/>
  <c r="T32" i="11" s="1"/>
  <c r="T16" i="11"/>
  <c r="C27" i="8"/>
  <c r="D28" i="3"/>
  <c r="T28" i="3" s="1"/>
  <c r="C27" i="14"/>
  <c r="C27" i="3"/>
  <c r="C27" i="5"/>
  <c r="C27" i="11"/>
  <c r="D7" i="16"/>
  <c r="C27" i="6"/>
  <c r="E25" i="10"/>
  <c r="E24" i="11"/>
  <c r="E10" i="13"/>
  <c r="E26" i="13" s="1"/>
  <c r="D6" i="16"/>
  <c r="E6" i="16" s="1"/>
  <c r="E10" i="10"/>
  <c r="E26" i="10" s="1"/>
  <c r="E24" i="7"/>
  <c r="E10" i="12"/>
  <c r="E26" i="12" s="1"/>
  <c r="C31" i="11"/>
  <c r="S31" i="11" s="1"/>
  <c r="C27" i="7"/>
  <c r="E23" i="10"/>
  <c r="E15" i="11"/>
  <c r="D41" i="11"/>
  <c r="T41" i="11" s="1"/>
  <c r="D12" i="16"/>
  <c r="D46" i="16" s="1"/>
  <c r="E25" i="13"/>
  <c r="C27" i="12"/>
  <c r="C27" i="4"/>
  <c r="E23" i="6"/>
  <c r="C27" i="13"/>
  <c r="E24" i="13"/>
  <c r="E10" i="11"/>
  <c r="E26" i="11" s="1"/>
  <c r="E24" i="3"/>
  <c r="D28" i="4"/>
  <c r="T28" i="4" s="1"/>
  <c r="D8" i="16"/>
  <c r="E25" i="12"/>
  <c r="C10" i="1"/>
  <c r="C10" i="16" s="1"/>
  <c r="C26" i="16" s="1"/>
  <c r="C26" i="9"/>
  <c r="E11" i="1"/>
  <c r="E23" i="14"/>
  <c r="D9" i="16"/>
  <c r="E27" i="14" l="1"/>
  <c r="E27" i="6"/>
  <c r="E27" i="3"/>
  <c r="E27" i="7"/>
  <c r="D23" i="16"/>
  <c r="E7" i="16"/>
  <c r="E23" i="16" s="1"/>
  <c r="D26" i="16"/>
  <c r="E9" i="16"/>
  <c r="D25" i="16"/>
  <c r="E27" i="4"/>
  <c r="E10" i="1"/>
  <c r="E8" i="16"/>
  <c r="D24" i="16"/>
  <c r="E10" i="16"/>
  <c r="E27" i="11"/>
  <c r="D28" i="16"/>
  <c r="T28" i="16" s="1"/>
  <c r="C32" i="11"/>
  <c r="S32" i="11" s="1"/>
  <c r="S16" i="11"/>
  <c r="E27" i="13"/>
  <c r="C27" i="16"/>
  <c r="E27" i="8"/>
  <c r="E27" i="12"/>
  <c r="E27" i="5"/>
  <c r="E27" i="10"/>
  <c r="E26" i="16" l="1"/>
  <c r="E24" i="16"/>
  <c r="U16" i="11"/>
  <c r="E32" i="11"/>
  <c r="U32" i="11" s="1"/>
  <c r="D29" i="11"/>
  <c r="T29" i="11" s="1"/>
  <c r="D39" i="11"/>
  <c r="T39" i="11" s="1"/>
  <c r="E27" i="16"/>
  <c r="E25" i="16"/>
  <c r="E14" i="11" l="1"/>
  <c r="D30" i="11"/>
  <c r="T30" i="11" s="1"/>
  <c r="D40" i="11"/>
  <c r="T40" i="11" s="1"/>
  <c r="D31" i="11"/>
  <c r="T31" i="11" s="1"/>
  <c r="E31" i="11" l="1"/>
  <c r="U31" i="11" s="1"/>
  <c r="C28" i="12" l="1"/>
  <c r="S28" i="12" s="1"/>
  <c r="E12" i="12"/>
  <c r="E46" i="12" s="1"/>
  <c r="C31" i="9"/>
  <c r="S31" i="9" s="1"/>
  <c r="C28" i="13"/>
  <c r="S28" i="13" s="1"/>
  <c r="E12" i="13"/>
  <c r="E46" i="13" s="1"/>
  <c r="C28" i="14"/>
  <c r="S28" i="14" s="1"/>
  <c r="E12" i="14"/>
  <c r="E46" i="14" s="1"/>
  <c r="C28" i="5"/>
  <c r="S28" i="5" s="1"/>
  <c r="E12" i="5"/>
  <c r="E46" i="5" s="1"/>
  <c r="C28" i="6"/>
  <c r="S28" i="6" s="1"/>
  <c r="E12" i="6"/>
  <c r="E46" i="6" s="1"/>
  <c r="C28" i="8"/>
  <c r="S28" i="8" s="1"/>
  <c r="E12" i="8"/>
  <c r="E46" i="8" s="1"/>
  <c r="C30" i="11"/>
  <c r="S30" i="11" s="1"/>
  <c r="E13" i="11"/>
  <c r="D39" i="14"/>
  <c r="T39" i="14" s="1"/>
  <c r="D29" i="14"/>
  <c r="T29" i="14" s="1"/>
  <c r="C28" i="7"/>
  <c r="S28" i="7" s="1"/>
  <c r="E12" i="7"/>
  <c r="E46" i="7" s="1"/>
  <c r="C30" i="9"/>
  <c r="S30" i="9" s="1"/>
  <c r="C28" i="10"/>
  <c r="S28" i="10" s="1"/>
  <c r="E12" i="10"/>
  <c r="E46" i="10" s="1"/>
  <c r="C41" i="9"/>
  <c r="S41" i="9" s="1"/>
  <c r="C13" i="1" l="1"/>
  <c r="C39" i="9"/>
  <c r="S39" i="9" s="1"/>
  <c r="C29" i="9"/>
  <c r="S29" i="9" s="1"/>
  <c r="C28" i="3"/>
  <c r="S28" i="3" s="1"/>
  <c r="E12" i="3"/>
  <c r="E46" i="3" s="1"/>
  <c r="E28" i="7"/>
  <c r="U28" i="7" s="1"/>
  <c r="E28" i="6"/>
  <c r="U28" i="6" s="1"/>
  <c r="E28" i="14"/>
  <c r="U28" i="14" s="1"/>
  <c r="H8" i="14"/>
  <c r="E28" i="5"/>
  <c r="U28" i="5" s="1"/>
  <c r="C28" i="4"/>
  <c r="S28" i="4" s="1"/>
  <c r="E12" i="4"/>
  <c r="E46" i="4" s="1"/>
  <c r="H8" i="4"/>
  <c r="C39" i="14"/>
  <c r="S39" i="14" s="1"/>
  <c r="C29" i="14"/>
  <c r="S29" i="14" s="1"/>
  <c r="E13" i="14"/>
  <c r="E28" i="13"/>
  <c r="U28" i="13" s="1"/>
  <c r="H8" i="9"/>
  <c r="H8" i="10"/>
  <c r="G8" i="10" s="1"/>
  <c r="E13" i="13"/>
  <c r="D39" i="13"/>
  <c r="T39" i="13" s="1"/>
  <c r="D29" i="13"/>
  <c r="T29" i="13" s="1"/>
  <c r="C28" i="11"/>
  <c r="S28" i="11" s="1"/>
  <c r="E12" i="11"/>
  <c r="E46" i="11" s="1"/>
  <c r="C40" i="11"/>
  <c r="S40" i="11" s="1"/>
  <c r="C41" i="11"/>
  <c r="S41" i="11" s="1"/>
  <c r="C42" i="11"/>
  <c r="S42" i="11" s="1"/>
  <c r="H8" i="12"/>
  <c r="H8" i="13"/>
  <c r="E30" i="11"/>
  <c r="U30" i="11" s="1"/>
  <c r="E28" i="10"/>
  <c r="U28" i="10" s="1"/>
  <c r="H8" i="7"/>
  <c r="D30" i="14"/>
  <c r="T30" i="14" s="1"/>
  <c r="D40" i="14"/>
  <c r="T40" i="14" s="1"/>
  <c r="S16" i="9"/>
  <c r="C32" i="9"/>
  <c r="S32" i="9" s="1"/>
  <c r="C42" i="9"/>
  <c r="S42" i="9" s="1"/>
  <c r="C39" i="11"/>
  <c r="S39" i="11" s="1"/>
  <c r="E13" i="9"/>
  <c r="D39" i="9"/>
  <c r="T39" i="9" s="1"/>
  <c r="D29" i="9"/>
  <c r="T29" i="9" s="1"/>
  <c r="D13" i="1"/>
  <c r="D29" i="1" s="1"/>
  <c r="C29" i="11"/>
  <c r="S29" i="11" s="1"/>
  <c r="C29" i="13"/>
  <c r="S29" i="13" s="1"/>
  <c r="C39" i="13"/>
  <c r="S39" i="13" s="1"/>
  <c r="E28" i="12"/>
  <c r="U28" i="12" s="1"/>
  <c r="H8" i="6"/>
  <c r="H8" i="3"/>
  <c r="G8" i="3" s="1"/>
  <c r="H8" i="8"/>
  <c r="C12" i="1"/>
  <c r="C46" i="1" s="1"/>
  <c r="C28" i="9"/>
  <c r="S28" i="9" s="1"/>
  <c r="E12" i="9"/>
  <c r="E46" i="9" s="1"/>
  <c r="C40" i="9"/>
  <c r="S40" i="9" s="1"/>
  <c r="E28" i="8"/>
  <c r="U28" i="8" s="1"/>
  <c r="H8" i="5"/>
  <c r="G8" i="5" s="1"/>
  <c r="H8" i="11"/>
  <c r="G8" i="11" s="1"/>
  <c r="E14" i="14"/>
  <c r="F24" i="11"/>
  <c r="H6" i="9"/>
  <c r="F24" i="9"/>
  <c r="H6" i="8"/>
  <c r="G6" i="8" s="1"/>
  <c r="F24" i="10"/>
  <c r="H6" i="7"/>
  <c r="G6" i="7" s="1"/>
  <c r="F24" i="14"/>
  <c r="H6" i="14"/>
  <c r="G6" i="14" s="1"/>
  <c r="H6" i="6"/>
  <c r="G6" i="6" s="1"/>
  <c r="F24" i="13"/>
  <c r="F24" i="8"/>
  <c r="H6" i="13"/>
  <c r="G6" i="13" s="1"/>
  <c r="H6" i="5"/>
  <c r="G6" i="5" s="1"/>
  <c r="F24" i="12"/>
  <c r="H6" i="12"/>
  <c r="G6" i="12" s="1"/>
  <c r="H6" i="4"/>
  <c r="G6" i="4" s="1"/>
  <c r="F24" i="6"/>
  <c r="H6" i="11"/>
  <c r="G6" i="11" s="1"/>
  <c r="H6" i="3"/>
  <c r="G6" i="3" s="1"/>
  <c r="F24" i="5"/>
  <c r="H6" i="10"/>
  <c r="G6" i="10" s="1"/>
  <c r="E29" i="11" l="1"/>
  <c r="U29" i="11" s="1"/>
  <c r="E40" i="14"/>
  <c r="U40" i="14" s="1"/>
  <c r="E30" i="14"/>
  <c r="U30" i="14" s="1"/>
  <c r="G8" i="6"/>
  <c r="E29" i="13"/>
  <c r="U29" i="13" s="1"/>
  <c r="E39" i="13"/>
  <c r="U39" i="13" s="1"/>
  <c r="F23" i="7"/>
  <c r="H7" i="7"/>
  <c r="H24" i="7" s="1"/>
  <c r="F23" i="6"/>
  <c r="H7" i="6"/>
  <c r="F25" i="3"/>
  <c r="H9" i="3"/>
  <c r="F25" i="7"/>
  <c r="H9" i="7"/>
  <c r="D40" i="13"/>
  <c r="T40" i="13" s="1"/>
  <c r="D30" i="13"/>
  <c r="T30" i="13" s="1"/>
  <c r="E14" i="13"/>
  <c r="G8" i="13"/>
  <c r="G8" i="14"/>
  <c r="D14" i="1"/>
  <c r="E14" i="9"/>
  <c r="D40" i="9"/>
  <c r="T40" i="9" s="1"/>
  <c r="D30" i="9"/>
  <c r="T30" i="9" s="1"/>
  <c r="F39" i="14"/>
  <c r="V39" i="14" s="1"/>
  <c r="F29" i="14"/>
  <c r="V29" i="14" s="1"/>
  <c r="H13" i="14"/>
  <c r="D39" i="5"/>
  <c r="T39" i="5" s="1"/>
  <c r="D29" i="5"/>
  <c r="T29" i="5" s="1"/>
  <c r="G8" i="9"/>
  <c r="H8" i="1"/>
  <c r="F28" i="9"/>
  <c r="V28" i="9" s="1"/>
  <c r="H12" i="9"/>
  <c r="H46" i="9" s="1"/>
  <c r="F23" i="10"/>
  <c r="H7" i="10"/>
  <c r="G8" i="12"/>
  <c r="F28" i="8"/>
  <c r="V28" i="8" s="1"/>
  <c r="H12" i="8"/>
  <c r="H46" i="8" s="1"/>
  <c r="F25" i="11"/>
  <c r="H9" i="11"/>
  <c r="F23" i="9"/>
  <c r="H7" i="9"/>
  <c r="F26" i="6"/>
  <c r="H10" i="6"/>
  <c r="F26" i="12"/>
  <c r="H10" i="12"/>
  <c r="F27" i="8"/>
  <c r="H11" i="8"/>
  <c r="D29" i="12"/>
  <c r="T29" i="12" s="1"/>
  <c r="D39" i="12"/>
  <c r="T39" i="12" s="1"/>
  <c r="E28" i="9"/>
  <c r="U28" i="9" s="1"/>
  <c r="F25" i="12"/>
  <c r="H9" i="12"/>
  <c r="F27" i="5"/>
  <c r="H11" i="5"/>
  <c r="F27" i="12"/>
  <c r="H11" i="12"/>
  <c r="D39" i="7"/>
  <c r="T39" i="7" s="1"/>
  <c r="D29" i="7"/>
  <c r="T29" i="7" s="1"/>
  <c r="C39" i="10"/>
  <c r="S39" i="10" s="1"/>
  <c r="C29" i="10"/>
  <c r="S29" i="10" s="1"/>
  <c r="E29" i="14"/>
  <c r="U29" i="14" s="1"/>
  <c r="E39" i="14"/>
  <c r="U39" i="14" s="1"/>
  <c r="F27" i="7"/>
  <c r="H11" i="7"/>
  <c r="F25" i="13"/>
  <c r="H9" i="13"/>
  <c r="F27" i="11"/>
  <c r="H11" i="11"/>
  <c r="F27" i="14"/>
  <c r="H11" i="14"/>
  <c r="F25" i="5"/>
  <c r="H9" i="5"/>
  <c r="D29" i="10"/>
  <c r="T29" i="10" s="1"/>
  <c r="E13" i="10"/>
  <c r="D39" i="10"/>
  <c r="T39" i="10" s="1"/>
  <c r="F23" i="3"/>
  <c r="H7" i="3"/>
  <c r="F23" i="14"/>
  <c r="H7" i="14"/>
  <c r="H24" i="14" s="1"/>
  <c r="F27" i="3"/>
  <c r="H11" i="3"/>
  <c r="F26" i="10"/>
  <c r="H10" i="10"/>
  <c r="F28" i="7"/>
  <c r="V28" i="7" s="1"/>
  <c r="H12" i="7"/>
  <c r="H46" i="7" s="1"/>
  <c r="F25" i="4"/>
  <c r="H9" i="4"/>
  <c r="C28" i="1"/>
  <c r="S28" i="1" s="1"/>
  <c r="E12" i="1"/>
  <c r="E46" i="1" s="1"/>
  <c r="C12" i="16"/>
  <c r="C46" i="16" s="1"/>
  <c r="E39" i="11"/>
  <c r="U39" i="11" s="1"/>
  <c r="E28" i="11"/>
  <c r="U28" i="11" s="1"/>
  <c r="E41" i="11"/>
  <c r="U41" i="11" s="1"/>
  <c r="E42" i="11"/>
  <c r="U42" i="11" s="1"/>
  <c r="E40" i="11"/>
  <c r="U40" i="11" s="1"/>
  <c r="F26" i="7"/>
  <c r="H10" i="7"/>
  <c r="F25" i="14"/>
  <c r="H9" i="14"/>
  <c r="F28" i="12"/>
  <c r="V28" i="12" s="1"/>
  <c r="H12" i="12"/>
  <c r="H46" i="12" s="1"/>
  <c r="F28" i="11"/>
  <c r="V28" i="11" s="1"/>
  <c r="H12" i="11"/>
  <c r="H46" i="11" s="1"/>
  <c r="F27" i="6"/>
  <c r="H11" i="6"/>
  <c r="F25" i="6"/>
  <c r="H9" i="6"/>
  <c r="G8" i="8"/>
  <c r="E28" i="3"/>
  <c r="U28" i="3" s="1"/>
  <c r="F23" i="4"/>
  <c r="H7" i="4"/>
  <c r="F25" i="8"/>
  <c r="H9" i="8"/>
  <c r="D39" i="8"/>
  <c r="T39" i="8" s="1"/>
  <c r="D29" i="8"/>
  <c r="T29" i="8" s="1"/>
  <c r="C30" i="14"/>
  <c r="S30" i="14" s="1"/>
  <c r="C40" i="14"/>
  <c r="S40" i="14" s="1"/>
  <c r="T29" i="1"/>
  <c r="D39" i="1"/>
  <c r="T39" i="1" s="1"/>
  <c r="E13" i="1"/>
  <c r="G8" i="7"/>
  <c r="G8" i="4"/>
  <c r="F25" i="10"/>
  <c r="H9" i="10"/>
  <c r="F23" i="5"/>
  <c r="H7" i="5"/>
  <c r="C30" i="13"/>
  <c r="S30" i="13" s="1"/>
  <c r="C40" i="13"/>
  <c r="S40" i="13" s="1"/>
  <c r="C14" i="1"/>
  <c r="C30" i="10"/>
  <c r="S30" i="10" s="1"/>
  <c r="C40" i="10"/>
  <c r="S40" i="10" s="1"/>
  <c r="F24" i="7"/>
  <c r="F24" i="4"/>
  <c r="H6" i="1"/>
  <c r="G6" i="9"/>
  <c r="F23" i="12"/>
  <c r="H7" i="12"/>
  <c r="F28" i="10"/>
  <c r="V28" i="10" s="1"/>
  <c r="H12" i="10"/>
  <c r="H46" i="10" s="1"/>
  <c r="F27" i="9"/>
  <c r="H11" i="9"/>
  <c r="F23" i="11"/>
  <c r="H7" i="11"/>
  <c r="F26" i="5"/>
  <c r="H10" i="5"/>
  <c r="F28" i="5"/>
  <c r="V28" i="5" s="1"/>
  <c r="H12" i="5"/>
  <c r="H46" i="5" s="1"/>
  <c r="D39" i="6"/>
  <c r="T39" i="6" s="1"/>
  <c r="D29" i="6"/>
  <c r="T29" i="6" s="1"/>
  <c r="F24" i="3"/>
  <c r="E28" i="4"/>
  <c r="U28" i="4" s="1"/>
  <c r="C29" i="1"/>
  <c r="S29" i="1" s="1"/>
  <c r="F28" i="14"/>
  <c r="V28" i="14" s="1"/>
  <c r="H12" i="14"/>
  <c r="H46" i="14" s="1"/>
  <c r="F27" i="10"/>
  <c r="H11" i="10"/>
  <c r="F26" i="11"/>
  <c r="H10" i="11"/>
  <c r="F25" i="9"/>
  <c r="H9" i="9"/>
  <c r="F26" i="8"/>
  <c r="H10" i="8"/>
  <c r="F26" i="9"/>
  <c r="H10" i="9"/>
  <c r="F23" i="8"/>
  <c r="H7" i="8"/>
  <c r="F26" i="4"/>
  <c r="H10" i="4"/>
  <c r="F26" i="13"/>
  <c r="H10" i="13"/>
  <c r="E29" i="9"/>
  <c r="U29" i="9" s="1"/>
  <c r="E39" i="9"/>
  <c r="U39" i="9" s="1"/>
  <c r="C39" i="1"/>
  <c r="S39" i="1" s="1"/>
  <c r="F26" i="14"/>
  <c r="H10" i="14"/>
  <c r="F26" i="3"/>
  <c r="H10" i="3"/>
  <c r="F23" i="13"/>
  <c r="H7" i="13"/>
  <c r="H24" i="13" s="1"/>
  <c r="F28" i="13"/>
  <c r="V28" i="13" s="1"/>
  <c r="H12" i="13"/>
  <c r="H46" i="13" s="1"/>
  <c r="F28" i="6"/>
  <c r="V28" i="6" s="1"/>
  <c r="H12" i="6"/>
  <c r="H46" i="6" s="1"/>
  <c r="F27" i="13"/>
  <c r="H11" i="13"/>
  <c r="H12" i="1" l="1"/>
  <c r="F39" i="13"/>
  <c r="V39" i="13" s="1"/>
  <c r="F29" i="13"/>
  <c r="V29" i="13" s="1"/>
  <c r="H13" i="13"/>
  <c r="H26" i="14"/>
  <c r="G10" i="14"/>
  <c r="G7" i="8"/>
  <c r="G23" i="8" s="1"/>
  <c r="H23" i="8"/>
  <c r="H28" i="14"/>
  <c r="X28" i="14" s="1"/>
  <c r="G12" i="14"/>
  <c r="G46" i="14" s="1"/>
  <c r="G7" i="6"/>
  <c r="G23" i="6" s="1"/>
  <c r="H23" i="6"/>
  <c r="F28" i="3"/>
  <c r="V28" i="3" s="1"/>
  <c r="H12" i="3"/>
  <c r="H46" i="3" s="1"/>
  <c r="F28" i="4"/>
  <c r="V28" i="4" s="1"/>
  <c r="H12" i="4"/>
  <c r="H46" i="4" s="1"/>
  <c r="G10" i="6"/>
  <c r="H26" i="6"/>
  <c r="E40" i="9"/>
  <c r="U40" i="9" s="1"/>
  <c r="E30" i="9"/>
  <c r="U30" i="9" s="1"/>
  <c r="C31" i="14"/>
  <c r="S31" i="14" s="1"/>
  <c r="C41" i="14"/>
  <c r="S41" i="14" s="1"/>
  <c r="H28" i="6"/>
  <c r="X28" i="6" s="1"/>
  <c r="G12" i="6"/>
  <c r="G46" i="6" s="1"/>
  <c r="H10" i="1"/>
  <c r="H26" i="9"/>
  <c r="G10" i="9"/>
  <c r="H24" i="11"/>
  <c r="G7" i="11"/>
  <c r="H23" i="11"/>
  <c r="E39" i="1"/>
  <c r="U39" i="1" s="1"/>
  <c r="E29" i="1"/>
  <c r="U29" i="1" s="1"/>
  <c r="G12" i="11"/>
  <c r="G46" i="11" s="1"/>
  <c r="H28" i="11"/>
  <c r="X28" i="11" s="1"/>
  <c r="H25" i="12"/>
  <c r="G9" i="12"/>
  <c r="G25" i="12" s="1"/>
  <c r="G8" i="1"/>
  <c r="F8" i="1"/>
  <c r="D30" i="1"/>
  <c r="T30" i="1" s="1"/>
  <c r="E14" i="1"/>
  <c r="D40" i="1"/>
  <c r="T40" i="1" s="1"/>
  <c r="D41" i="14"/>
  <c r="T41" i="14" s="1"/>
  <c r="D31" i="14"/>
  <c r="T31" i="14" s="1"/>
  <c r="E15" i="14"/>
  <c r="C31" i="13"/>
  <c r="S31" i="13" s="1"/>
  <c r="C41" i="13"/>
  <c r="S41" i="13" s="1"/>
  <c r="C15" i="1"/>
  <c r="H27" i="3"/>
  <c r="G11" i="3"/>
  <c r="H11" i="1"/>
  <c r="G11" i="9"/>
  <c r="H27" i="9"/>
  <c r="G11" i="14"/>
  <c r="H27" i="14"/>
  <c r="H24" i="9"/>
  <c r="H7" i="1"/>
  <c r="H7" i="16" s="1"/>
  <c r="G7" i="9"/>
  <c r="G23" i="9" s="1"/>
  <c r="H23" i="9"/>
  <c r="G7" i="7"/>
  <c r="G23" i="7" s="1"/>
  <c r="H23" i="7"/>
  <c r="H28" i="13"/>
  <c r="X28" i="13" s="1"/>
  <c r="G12" i="13"/>
  <c r="G46" i="13" s="1"/>
  <c r="H26" i="8"/>
  <c r="G10" i="8"/>
  <c r="G9" i="8"/>
  <c r="G25" i="8" s="1"/>
  <c r="H25" i="8"/>
  <c r="H28" i="12"/>
  <c r="X28" i="12" s="1"/>
  <c r="G12" i="12"/>
  <c r="G46" i="12" s="1"/>
  <c r="C28" i="16"/>
  <c r="S28" i="16" s="1"/>
  <c r="E12" i="16"/>
  <c r="E46" i="16" s="1"/>
  <c r="C30" i="1"/>
  <c r="S30" i="1" s="1"/>
  <c r="C40" i="1"/>
  <c r="S40" i="1" s="1"/>
  <c r="E28" i="1"/>
  <c r="U28" i="1" s="1"/>
  <c r="H23" i="14"/>
  <c r="G7" i="14"/>
  <c r="G23" i="14" s="1"/>
  <c r="G9" i="11"/>
  <c r="G25" i="11" s="1"/>
  <c r="H25" i="11"/>
  <c r="H8" i="16"/>
  <c r="G12" i="10"/>
  <c r="G46" i="10" s="1"/>
  <c r="H28" i="10"/>
  <c r="X28" i="10" s="1"/>
  <c r="G7" i="4"/>
  <c r="G23" i="4" s="1"/>
  <c r="H23" i="4"/>
  <c r="H27" i="11"/>
  <c r="G11" i="11"/>
  <c r="G7" i="13"/>
  <c r="G23" i="13" s="1"/>
  <c r="H23" i="13"/>
  <c r="H9" i="1"/>
  <c r="H9" i="16" s="1"/>
  <c r="H25" i="9"/>
  <c r="G9" i="9"/>
  <c r="G25" i="9" s="1"/>
  <c r="G9" i="14"/>
  <c r="G25" i="14" s="1"/>
  <c r="H25" i="14"/>
  <c r="H24" i="3"/>
  <c r="H23" i="3"/>
  <c r="G7" i="3"/>
  <c r="H28" i="8"/>
  <c r="X28" i="8" s="1"/>
  <c r="G12" i="8"/>
  <c r="G46" i="8" s="1"/>
  <c r="E30" i="13"/>
  <c r="U30" i="13" s="1"/>
  <c r="E40" i="13"/>
  <c r="U40" i="13" s="1"/>
  <c r="F39" i="9"/>
  <c r="V39" i="9" s="1"/>
  <c r="F29" i="9"/>
  <c r="V29" i="9" s="1"/>
  <c r="H13" i="9"/>
  <c r="H25" i="4"/>
  <c r="G9" i="4"/>
  <c r="G25" i="4" s="1"/>
  <c r="H29" i="14"/>
  <c r="X29" i="14" s="1"/>
  <c r="G13" i="14"/>
  <c r="H39" i="14"/>
  <c r="X39" i="14" s="1"/>
  <c r="H24" i="6"/>
  <c r="G10" i="13"/>
  <c r="H26" i="13"/>
  <c r="G10" i="11"/>
  <c r="H26" i="11"/>
  <c r="G7" i="12"/>
  <c r="G23" i="12" s="1"/>
  <c r="H23" i="12"/>
  <c r="H24" i="5"/>
  <c r="H23" i="5"/>
  <c r="G7" i="5"/>
  <c r="G10" i="7"/>
  <c r="H26" i="7"/>
  <c r="H25" i="13"/>
  <c r="G9" i="13"/>
  <c r="G25" i="13" s="1"/>
  <c r="H27" i="12"/>
  <c r="G11" i="12"/>
  <c r="H24" i="8"/>
  <c r="G12" i="7"/>
  <c r="G46" i="7" s="1"/>
  <c r="H28" i="7"/>
  <c r="X28" i="7" s="1"/>
  <c r="G11" i="8"/>
  <c r="H27" i="8"/>
  <c r="H24" i="12"/>
  <c r="D39" i="4"/>
  <c r="T39" i="4" s="1"/>
  <c r="D29" i="4"/>
  <c r="T29" i="4" s="1"/>
  <c r="G12" i="5"/>
  <c r="G46" i="5" s="1"/>
  <c r="H28" i="5"/>
  <c r="X28" i="5" s="1"/>
  <c r="H25" i="10"/>
  <c r="G9" i="10"/>
  <c r="G25" i="10" s="1"/>
  <c r="E29" i="10"/>
  <c r="U29" i="10" s="1"/>
  <c r="E39" i="10"/>
  <c r="U39" i="10" s="1"/>
  <c r="G11" i="7"/>
  <c r="H27" i="7"/>
  <c r="H25" i="7"/>
  <c r="G9" i="7"/>
  <c r="G25" i="7" s="1"/>
  <c r="H26" i="3"/>
  <c r="G10" i="3"/>
  <c r="H26" i="4"/>
  <c r="G10" i="4"/>
  <c r="H27" i="10"/>
  <c r="G11" i="10"/>
  <c r="H6" i="16"/>
  <c r="F6" i="1"/>
  <c r="G6" i="1"/>
  <c r="H25" i="6"/>
  <c r="G9" i="6"/>
  <c r="G25" i="6" s="1"/>
  <c r="F27" i="4"/>
  <c r="H11" i="4"/>
  <c r="H24" i="10"/>
  <c r="G7" i="10"/>
  <c r="H23" i="10"/>
  <c r="H24" i="4"/>
  <c r="H26" i="10"/>
  <c r="G10" i="10"/>
  <c r="H26" i="12"/>
  <c r="G10" i="12"/>
  <c r="G9" i="3"/>
  <c r="G25" i="3" s="1"/>
  <c r="H25" i="3"/>
  <c r="G11" i="13"/>
  <c r="H27" i="13"/>
  <c r="H26" i="5"/>
  <c r="G10" i="5"/>
  <c r="H27" i="6"/>
  <c r="G11" i="6"/>
  <c r="H25" i="5"/>
  <c r="G9" i="5"/>
  <c r="G25" i="5" s="1"/>
  <c r="G11" i="5"/>
  <c r="H27" i="5"/>
  <c r="G12" i="9"/>
  <c r="G46" i="9" s="1"/>
  <c r="H28" i="9"/>
  <c r="X28" i="9" s="1"/>
  <c r="F12" i="1" l="1"/>
  <c r="F46" i="1" s="1"/>
  <c r="H46" i="1"/>
  <c r="G24" i="9"/>
  <c r="G24" i="8"/>
  <c r="G27" i="9"/>
  <c r="G24" i="7"/>
  <c r="G24" i="13"/>
  <c r="G27" i="14"/>
  <c r="G26" i="13"/>
  <c r="G27" i="13"/>
  <c r="G27" i="12"/>
  <c r="G26" i="6"/>
  <c r="G24" i="6"/>
  <c r="G26" i="4"/>
  <c r="G26" i="12"/>
  <c r="G27" i="5"/>
  <c r="E31" i="14"/>
  <c r="U31" i="14" s="1"/>
  <c r="E41" i="14"/>
  <c r="U41" i="14" s="1"/>
  <c r="C31" i="10"/>
  <c r="S31" i="10" s="1"/>
  <c r="C41" i="10"/>
  <c r="S41" i="10" s="1"/>
  <c r="G23" i="10"/>
  <c r="G24" i="10"/>
  <c r="G28" i="7"/>
  <c r="W28" i="7" s="1"/>
  <c r="F40" i="9"/>
  <c r="V40" i="9" s="1"/>
  <c r="F30" i="9"/>
  <c r="V30" i="9" s="1"/>
  <c r="H14" i="9"/>
  <c r="G13" i="9"/>
  <c r="H39" i="9"/>
  <c r="X39" i="9" s="1"/>
  <c r="H29" i="9"/>
  <c r="X29" i="9" s="1"/>
  <c r="G26" i="8"/>
  <c r="H12" i="16"/>
  <c r="H46" i="16" s="1"/>
  <c r="H28" i="1"/>
  <c r="X28" i="1" s="1"/>
  <c r="G12" i="1"/>
  <c r="G46" i="1" s="1"/>
  <c r="G9" i="16"/>
  <c r="F9" i="16"/>
  <c r="H25" i="16"/>
  <c r="G26" i="11"/>
  <c r="F9" i="1"/>
  <c r="G9" i="1"/>
  <c r="F40" i="14"/>
  <c r="V40" i="14" s="1"/>
  <c r="F30" i="14"/>
  <c r="V30" i="14" s="1"/>
  <c r="H14" i="14"/>
  <c r="G28" i="9"/>
  <c r="W28" i="9" s="1"/>
  <c r="G28" i="13"/>
  <c r="W28" i="13" s="1"/>
  <c r="H11" i="16"/>
  <c r="G11" i="1"/>
  <c r="F11" i="1"/>
  <c r="E30" i="1"/>
  <c r="U30" i="1" s="1"/>
  <c r="E40" i="1"/>
  <c r="U40" i="1" s="1"/>
  <c r="G28" i="14"/>
  <c r="W28" i="14" s="1"/>
  <c r="G26" i="3"/>
  <c r="G28" i="5"/>
  <c r="W28" i="5" s="1"/>
  <c r="G23" i="11"/>
  <c r="G24" i="11"/>
  <c r="D32" i="14"/>
  <c r="T32" i="14" s="1"/>
  <c r="D42" i="14"/>
  <c r="T42" i="14" s="1"/>
  <c r="T16" i="14"/>
  <c r="T16" i="13"/>
  <c r="D42" i="13"/>
  <c r="T42" i="13" s="1"/>
  <c r="D32" i="13"/>
  <c r="T32" i="13" s="1"/>
  <c r="H27" i="4"/>
  <c r="G11" i="4"/>
  <c r="G27" i="4" s="1"/>
  <c r="G27" i="11"/>
  <c r="G27" i="3"/>
  <c r="D41" i="9"/>
  <c r="T41" i="9" s="1"/>
  <c r="D15" i="1"/>
  <c r="E15" i="9"/>
  <c r="D31" i="9"/>
  <c r="T31" i="9" s="1"/>
  <c r="C42" i="14"/>
  <c r="S42" i="14" s="1"/>
  <c r="S16" i="14"/>
  <c r="C32" i="14"/>
  <c r="S32" i="14" s="1"/>
  <c r="G26" i="9"/>
  <c r="G26" i="14"/>
  <c r="G26" i="10"/>
  <c r="G24" i="12"/>
  <c r="G28" i="8"/>
  <c r="W28" i="8" s="1"/>
  <c r="E28" i="16"/>
  <c r="U28" i="16" s="1"/>
  <c r="G24" i="14"/>
  <c r="C41" i="1"/>
  <c r="S41" i="1" s="1"/>
  <c r="C31" i="1"/>
  <c r="S31" i="1" s="1"/>
  <c r="E15" i="13"/>
  <c r="D41" i="13"/>
  <c r="T41" i="13" s="1"/>
  <c r="D31" i="13"/>
  <c r="T31" i="13" s="1"/>
  <c r="S16" i="13"/>
  <c r="C32" i="13"/>
  <c r="S32" i="13" s="1"/>
  <c r="C42" i="13"/>
  <c r="S42" i="13" s="1"/>
  <c r="C16" i="1"/>
  <c r="F30" i="13"/>
  <c r="V30" i="13" s="1"/>
  <c r="F40" i="13"/>
  <c r="V40" i="13" s="1"/>
  <c r="H14" i="13"/>
  <c r="G27" i="6"/>
  <c r="G10" i="1"/>
  <c r="F10" i="1"/>
  <c r="G12" i="4"/>
  <c r="G46" i="4" s="1"/>
  <c r="H28" i="4"/>
  <c r="X28" i="4" s="1"/>
  <c r="C39" i="3"/>
  <c r="S39" i="3" s="1"/>
  <c r="C29" i="3"/>
  <c r="S29" i="3" s="1"/>
  <c r="G26" i="7"/>
  <c r="G28" i="6"/>
  <c r="W28" i="6" s="1"/>
  <c r="G13" i="13"/>
  <c r="H29" i="13"/>
  <c r="X29" i="13" s="1"/>
  <c r="H39" i="13"/>
  <c r="X39" i="13" s="1"/>
  <c r="F31" i="14"/>
  <c r="V31" i="14" s="1"/>
  <c r="F41" i="14"/>
  <c r="V41" i="14" s="1"/>
  <c r="G27" i="7"/>
  <c r="G23" i="5"/>
  <c r="G24" i="5"/>
  <c r="G29" i="14"/>
  <c r="W29" i="14" s="1"/>
  <c r="G39" i="14"/>
  <c r="W39" i="14" s="1"/>
  <c r="G23" i="3"/>
  <c r="G24" i="3"/>
  <c r="G28" i="12"/>
  <c r="W28" i="12" s="1"/>
  <c r="G7" i="1"/>
  <c r="F7" i="1"/>
  <c r="G28" i="11"/>
  <c r="W28" i="11" s="1"/>
  <c r="G24" i="4"/>
  <c r="H23" i="16"/>
  <c r="F7" i="16"/>
  <c r="G7" i="16"/>
  <c r="F6" i="16"/>
  <c r="G6" i="16"/>
  <c r="G28" i="10"/>
  <c r="W28" i="10" s="1"/>
  <c r="H15" i="14"/>
  <c r="H10" i="16"/>
  <c r="G12" i="3"/>
  <c r="G46" i="3" s="1"/>
  <c r="H28" i="3"/>
  <c r="X28" i="3" s="1"/>
  <c r="G26" i="5"/>
  <c r="G27" i="10"/>
  <c r="G27" i="8"/>
  <c r="F8" i="16"/>
  <c r="G8" i="16"/>
  <c r="H24" i="16"/>
  <c r="G23" i="16" l="1"/>
  <c r="C29" i="12"/>
  <c r="S29" i="12" s="1"/>
  <c r="C39" i="12"/>
  <c r="S39" i="12" s="1"/>
  <c r="E13" i="12"/>
  <c r="G28" i="4"/>
  <c r="W28" i="4" s="1"/>
  <c r="G29" i="9"/>
  <c r="W29" i="9" s="1"/>
  <c r="G39" i="9"/>
  <c r="W39" i="9" s="1"/>
  <c r="F23" i="16"/>
  <c r="E31" i="13"/>
  <c r="U31" i="13" s="1"/>
  <c r="E41" i="13"/>
  <c r="U41" i="13" s="1"/>
  <c r="E42" i="13"/>
  <c r="U42" i="13" s="1"/>
  <c r="E32" i="13"/>
  <c r="U32" i="13" s="1"/>
  <c r="U16" i="13"/>
  <c r="H30" i="9"/>
  <c r="X30" i="9" s="1"/>
  <c r="G14" i="9"/>
  <c r="H40" i="9"/>
  <c r="X40" i="9" s="1"/>
  <c r="F31" i="9"/>
  <c r="V31" i="9" s="1"/>
  <c r="F41" i="9"/>
  <c r="V41" i="9" s="1"/>
  <c r="G24" i="16"/>
  <c r="F24" i="16"/>
  <c r="F25" i="16"/>
  <c r="H15" i="9"/>
  <c r="G25" i="16"/>
  <c r="C32" i="10"/>
  <c r="S32" i="10" s="1"/>
  <c r="C42" i="10"/>
  <c r="S42" i="10" s="1"/>
  <c r="S16" i="10"/>
  <c r="G14" i="13"/>
  <c r="H40" i="13"/>
  <c r="X40" i="13" s="1"/>
  <c r="H30" i="13"/>
  <c r="X30" i="13" s="1"/>
  <c r="E42" i="14"/>
  <c r="U42" i="14" s="1"/>
  <c r="E32" i="14"/>
  <c r="U32" i="14" s="1"/>
  <c r="U16" i="14"/>
  <c r="F11" i="16"/>
  <c r="G11" i="16"/>
  <c r="H27" i="16"/>
  <c r="G28" i="1"/>
  <c r="W28" i="1" s="1"/>
  <c r="D42" i="9"/>
  <c r="T42" i="9" s="1"/>
  <c r="T16" i="9"/>
  <c r="D32" i="9"/>
  <c r="T32" i="9" s="1"/>
  <c r="D16" i="1"/>
  <c r="F16" i="1" s="1"/>
  <c r="G29" i="13"/>
  <c r="W29" i="13" s="1"/>
  <c r="G39" i="13"/>
  <c r="W39" i="13" s="1"/>
  <c r="E31" i="9"/>
  <c r="U31" i="9" s="1"/>
  <c r="E41" i="9"/>
  <c r="U41" i="9" s="1"/>
  <c r="F28" i="1"/>
  <c r="V28" i="1" s="1"/>
  <c r="G28" i="3"/>
  <c r="W28" i="3" s="1"/>
  <c r="D31" i="1"/>
  <c r="T31" i="1" s="1"/>
  <c r="D41" i="1"/>
  <c r="T41" i="1" s="1"/>
  <c r="E15" i="1"/>
  <c r="C40" i="12"/>
  <c r="S40" i="12" s="1"/>
  <c r="C30" i="12"/>
  <c r="S30" i="12" s="1"/>
  <c r="F10" i="16"/>
  <c r="G10" i="16"/>
  <c r="G26" i="16" s="1"/>
  <c r="H26" i="16"/>
  <c r="C42" i="1"/>
  <c r="S42" i="1" s="1"/>
  <c r="S16" i="1"/>
  <c r="C32" i="1"/>
  <c r="S32" i="1" s="1"/>
  <c r="F12" i="16"/>
  <c r="F46" i="16" s="1"/>
  <c r="H28" i="16"/>
  <c r="X28" i="16" s="1"/>
  <c r="G12" i="16"/>
  <c r="G46" i="16" s="1"/>
  <c r="C29" i="6"/>
  <c r="S29" i="6" s="1"/>
  <c r="C39" i="6"/>
  <c r="S39" i="6" s="1"/>
  <c r="E13" i="6"/>
  <c r="G15" i="14"/>
  <c r="H41" i="14"/>
  <c r="X41" i="14" s="1"/>
  <c r="H31" i="14"/>
  <c r="X31" i="14" s="1"/>
  <c r="C40" i="5"/>
  <c r="S40" i="5" s="1"/>
  <c r="H30" i="14"/>
  <c r="X30" i="14" s="1"/>
  <c r="H40" i="14"/>
  <c r="X40" i="14" s="1"/>
  <c r="G14" i="14"/>
  <c r="C39" i="8"/>
  <c r="S39" i="8" s="1"/>
  <c r="C29" i="8"/>
  <c r="S29" i="8" s="1"/>
  <c r="E13" i="8"/>
  <c r="C31" i="12"/>
  <c r="S31" i="12" s="1"/>
  <c r="C41" i="12"/>
  <c r="S41" i="12" s="1"/>
  <c r="C39" i="7"/>
  <c r="S39" i="7" s="1"/>
  <c r="C29" i="7"/>
  <c r="S29" i="7" s="1"/>
  <c r="E13" i="7"/>
  <c r="H32" i="9" l="1"/>
  <c r="X32" i="9" s="1"/>
  <c r="X16" i="9"/>
  <c r="H42" i="9"/>
  <c r="X42" i="9" s="1"/>
  <c r="E29" i="6"/>
  <c r="U29" i="6" s="1"/>
  <c r="E39" i="6"/>
  <c r="U39" i="6" s="1"/>
  <c r="E29" i="8"/>
  <c r="U29" i="8" s="1"/>
  <c r="E39" i="8"/>
  <c r="U39" i="8" s="1"/>
  <c r="E41" i="1"/>
  <c r="U41" i="1" s="1"/>
  <c r="E31" i="1"/>
  <c r="U31" i="1" s="1"/>
  <c r="H41" i="9"/>
  <c r="X41" i="9" s="1"/>
  <c r="G15" i="9"/>
  <c r="H31" i="9"/>
  <c r="X31" i="9" s="1"/>
  <c r="G28" i="16"/>
  <c r="W28" i="16" s="1"/>
  <c r="E39" i="7"/>
  <c r="U39" i="7" s="1"/>
  <c r="E29" i="7"/>
  <c r="U29" i="7" s="1"/>
  <c r="G30" i="14"/>
  <c r="W30" i="14" s="1"/>
  <c r="G40" i="14"/>
  <c r="W40" i="14" s="1"/>
  <c r="E16" i="1"/>
  <c r="D32" i="1"/>
  <c r="T32" i="1" s="1"/>
  <c r="T16" i="1"/>
  <c r="D42" i="1"/>
  <c r="T42" i="1" s="1"/>
  <c r="F42" i="14"/>
  <c r="V42" i="14" s="1"/>
  <c r="F32" i="14"/>
  <c r="V32" i="14" s="1"/>
  <c r="V16" i="14"/>
  <c r="S16" i="12"/>
  <c r="C42" i="12"/>
  <c r="S42" i="12" s="1"/>
  <c r="C32" i="12"/>
  <c r="S32" i="12" s="1"/>
  <c r="F28" i="16"/>
  <c r="V28" i="16" s="1"/>
  <c r="G40" i="13"/>
  <c r="W40" i="13" s="1"/>
  <c r="G30" i="13"/>
  <c r="W30" i="13" s="1"/>
  <c r="F42" i="9"/>
  <c r="V42" i="9" s="1"/>
  <c r="V16" i="9"/>
  <c r="F32" i="9"/>
  <c r="V32" i="9" s="1"/>
  <c r="E42" i="9"/>
  <c r="U42" i="9" s="1"/>
  <c r="U16" i="9"/>
  <c r="E32" i="9"/>
  <c r="U32" i="9" s="1"/>
  <c r="E39" i="12"/>
  <c r="U39" i="12" s="1"/>
  <c r="E29" i="12"/>
  <c r="U29" i="12" s="1"/>
  <c r="F29" i="11"/>
  <c r="V29" i="11" s="1"/>
  <c r="F39" i="11"/>
  <c r="V39" i="11" s="1"/>
  <c r="H13" i="11"/>
  <c r="H13" i="1" s="1"/>
  <c r="F13" i="1" s="1"/>
  <c r="G30" i="9"/>
  <c r="W30" i="9" s="1"/>
  <c r="G40" i="9"/>
  <c r="W40" i="9" s="1"/>
  <c r="F27" i="16"/>
  <c r="F26" i="16"/>
  <c r="G27" i="16"/>
  <c r="C29" i="4"/>
  <c r="S29" i="4" s="1"/>
  <c r="C39" i="4"/>
  <c r="S39" i="4" s="1"/>
  <c r="E13" i="4"/>
  <c r="G31" i="14"/>
  <c r="W31" i="14" s="1"/>
  <c r="G41" i="14"/>
  <c r="W41" i="14" s="1"/>
  <c r="E42" i="1" l="1"/>
  <c r="U42" i="1" s="1"/>
  <c r="U16" i="1"/>
  <c r="E32" i="1"/>
  <c r="U32" i="1" s="1"/>
  <c r="F29" i="5"/>
  <c r="V29" i="5" s="1"/>
  <c r="F39" i="5"/>
  <c r="V39" i="5" s="1"/>
  <c r="H13" i="5"/>
  <c r="F29" i="10"/>
  <c r="V29" i="10" s="1"/>
  <c r="F39" i="10"/>
  <c r="V39" i="10" s="1"/>
  <c r="H13" i="10"/>
  <c r="F29" i="12"/>
  <c r="V29" i="12" s="1"/>
  <c r="F39" i="12"/>
  <c r="V39" i="12" s="1"/>
  <c r="H13" i="12"/>
  <c r="H32" i="14"/>
  <c r="X32" i="14" s="1"/>
  <c r="H42" i="14"/>
  <c r="X42" i="14" s="1"/>
  <c r="X16" i="14"/>
  <c r="G13" i="11"/>
  <c r="H29" i="11"/>
  <c r="X29" i="11" s="1"/>
  <c r="H39" i="11"/>
  <c r="X39" i="11" s="1"/>
  <c r="F29" i="6"/>
  <c r="V29" i="6" s="1"/>
  <c r="F39" i="6"/>
  <c r="V39" i="6" s="1"/>
  <c r="H13" i="6"/>
  <c r="F29" i="7"/>
  <c r="V29" i="7" s="1"/>
  <c r="F39" i="7"/>
  <c r="V39" i="7" s="1"/>
  <c r="H13" i="7"/>
  <c r="F39" i="8"/>
  <c r="V39" i="8" s="1"/>
  <c r="F29" i="8"/>
  <c r="V29" i="8" s="1"/>
  <c r="H13" i="8"/>
  <c r="G31" i="9"/>
  <c r="W31" i="9" s="1"/>
  <c r="G41" i="9"/>
  <c r="W41" i="9" s="1"/>
  <c r="E29" i="4"/>
  <c r="U29" i="4" s="1"/>
  <c r="E39" i="4"/>
  <c r="U39" i="4" s="1"/>
  <c r="W16" i="9"/>
  <c r="G42" i="9"/>
  <c r="W42" i="9" s="1"/>
  <c r="G32" i="9"/>
  <c r="W32" i="9" s="1"/>
  <c r="H39" i="6" l="1"/>
  <c r="X39" i="6" s="1"/>
  <c r="H29" i="6"/>
  <c r="X29" i="6" s="1"/>
  <c r="G13" i="6"/>
  <c r="H39" i="10"/>
  <c r="X39" i="10" s="1"/>
  <c r="G13" i="10"/>
  <c r="H29" i="10"/>
  <c r="X29" i="10" s="1"/>
  <c r="G32" i="14"/>
  <c r="W32" i="14" s="1"/>
  <c r="G42" i="14"/>
  <c r="W42" i="14" s="1"/>
  <c r="W16" i="14"/>
  <c r="H29" i="8"/>
  <c r="X29" i="8" s="1"/>
  <c r="G13" i="8"/>
  <c r="H39" i="8"/>
  <c r="X39" i="8" s="1"/>
  <c r="H29" i="1"/>
  <c r="X29" i="1" s="1"/>
  <c r="H39" i="1"/>
  <c r="X39" i="1" s="1"/>
  <c r="G13" i="1"/>
  <c r="H29" i="5"/>
  <c r="X29" i="5" s="1"/>
  <c r="H39" i="5"/>
  <c r="X39" i="5" s="1"/>
  <c r="G39" i="11"/>
  <c r="W39" i="11" s="1"/>
  <c r="G29" i="11"/>
  <c r="W29" i="11" s="1"/>
  <c r="G13" i="12"/>
  <c r="H29" i="12"/>
  <c r="X29" i="12" s="1"/>
  <c r="H39" i="12"/>
  <c r="X39" i="12" s="1"/>
  <c r="F39" i="4"/>
  <c r="V39" i="4" s="1"/>
  <c r="F29" i="4"/>
  <c r="V29" i="4" s="1"/>
  <c r="H13" i="4"/>
  <c r="D13" i="16"/>
  <c r="D39" i="15"/>
  <c r="T39" i="15" s="1"/>
  <c r="D29" i="15"/>
  <c r="T29" i="15" s="1"/>
  <c r="D29" i="3"/>
  <c r="T29" i="3" s="1"/>
  <c r="D39" i="3"/>
  <c r="T39" i="3" s="1"/>
  <c r="E13" i="3"/>
  <c r="G13" i="7"/>
  <c r="H29" i="7"/>
  <c r="X29" i="7" s="1"/>
  <c r="H39" i="7"/>
  <c r="X39" i="7" s="1"/>
  <c r="G29" i="7" l="1"/>
  <c r="W29" i="7" s="1"/>
  <c r="G39" i="7"/>
  <c r="W39" i="7" s="1"/>
  <c r="E29" i="3"/>
  <c r="U29" i="3" s="1"/>
  <c r="E39" i="3"/>
  <c r="U39" i="3" s="1"/>
  <c r="G39" i="12"/>
  <c r="W39" i="12" s="1"/>
  <c r="G29" i="12"/>
  <c r="W29" i="12" s="1"/>
  <c r="F29" i="1"/>
  <c r="V29" i="1" s="1"/>
  <c r="F39" i="1"/>
  <c r="V39" i="1" s="1"/>
  <c r="G29" i="10"/>
  <c r="W29" i="10" s="1"/>
  <c r="G39" i="10"/>
  <c r="W39" i="10" s="1"/>
  <c r="D29" i="16"/>
  <c r="T29" i="16" s="1"/>
  <c r="D39" i="16"/>
  <c r="T39" i="16" s="1"/>
  <c r="G29" i="1"/>
  <c r="W29" i="1" s="1"/>
  <c r="G39" i="1"/>
  <c r="W39" i="1" s="1"/>
  <c r="H39" i="4"/>
  <c r="X39" i="4" s="1"/>
  <c r="G13" i="4"/>
  <c r="H29" i="4"/>
  <c r="X29" i="4" s="1"/>
  <c r="G39" i="6"/>
  <c r="W39" i="6" s="1"/>
  <c r="G29" i="6"/>
  <c r="W29" i="6" s="1"/>
  <c r="G39" i="8"/>
  <c r="W39" i="8" s="1"/>
  <c r="G29" i="8"/>
  <c r="W29" i="8" s="1"/>
  <c r="G29" i="4" l="1"/>
  <c r="W29" i="4" s="1"/>
  <c r="G39" i="4"/>
  <c r="W39" i="4" s="1"/>
  <c r="T16" i="8" l="1"/>
  <c r="D42" i="8"/>
  <c r="T42" i="8" s="1"/>
  <c r="T16" i="12"/>
  <c r="D42" i="12"/>
  <c r="T42" i="12" s="1"/>
  <c r="D42" i="10"/>
  <c r="T42" i="10" s="1"/>
  <c r="T16" i="10"/>
  <c r="U16" i="10" l="1"/>
  <c r="E42" i="10"/>
  <c r="U42" i="10" s="1"/>
  <c r="D42" i="4"/>
  <c r="T42" i="4" s="1"/>
  <c r="T16" i="4"/>
  <c r="U16" i="12"/>
  <c r="E42" i="12"/>
  <c r="U42" i="12" s="1"/>
  <c r="T16" i="6"/>
  <c r="D42" i="6"/>
  <c r="T42" i="6" s="1"/>
  <c r="T16" i="7"/>
  <c r="D42" i="7"/>
  <c r="T42" i="7" s="1"/>
  <c r="D42" i="5"/>
  <c r="T42" i="5" s="1"/>
  <c r="T16" i="5"/>
  <c r="D40" i="12" l="1"/>
  <c r="T40" i="12" s="1"/>
  <c r="E14" i="12"/>
  <c r="D30" i="12"/>
  <c r="T30" i="12" s="1"/>
  <c r="E15" i="10"/>
  <c r="D31" i="10"/>
  <c r="T31" i="10" s="1"/>
  <c r="D41" i="10"/>
  <c r="T41" i="10" s="1"/>
  <c r="D32" i="10"/>
  <c r="T32" i="10" s="1"/>
  <c r="D41" i="8"/>
  <c r="T41" i="8" s="1"/>
  <c r="D31" i="8"/>
  <c r="T31" i="8" s="1"/>
  <c r="D32" i="8"/>
  <c r="T32" i="8" s="1"/>
  <c r="D41" i="12"/>
  <c r="T41" i="12" s="1"/>
  <c r="D31" i="12"/>
  <c r="T31" i="12" s="1"/>
  <c r="E15" i="12"/>
  <c r="D32" i="12"/>
  <c r="T32" i="12" s="1"/>
  <c r="D40" i="10"/>
  <c r="T40" i="10" s="1"/>
  <c r="E14" i="10"/>
  <c r="D30" i="10"/>
  <c r="T30" i="10" s="1"/>
  <c r="D40" i="8"/>
  <c r="T40" i="8" s="1"/>
  <c r="D30" i="8"/>
  <c r="T30" i="8" s="1"/>
  <c r="H14" i="8"/>
  <c r="H14" i="10"/>
  <c r="H14" i="12"/>
  <c r="G14" i="10" l="1"/>
  <c r="H30" i="10"/>
  <c r="X30" i="10" s="1"/>
  <c r="H40" i="10"/>
  <c r="X40" i="10" s="1"/>
  <c r="H40" i="8"/>
  <c r="X40" i="8" s="1"/>
  <c r="H30" i="8"/>
  <c r="X30" i="8" s="1"/>
  <c r="H40" i="12"/>
  <c r="X40" i="12" s="1"/>
  <c r="G14" i="12"/>
  <c r="H30" i="12"/>
  <c r="X30" i="12" s="1"/>
  <c r="D40" i="6"/>
  <c r="T40" i="6" s="1"/>
  <c r="D30" i="6"/>
  <c r="T30" i="6" s="1"/>
  <c r="H14" i="6"/>
  <c r="D40" i="7"/>
  <c r="T40" i="7" s="1"/>
  <c r="D30" i="7"/>
  <c r="T30" i="7" s="1"/>
  <c r="F40" i="10"/>
  <c r="V40" i="10" s="1"/>
  <c r="F30" i="10"/>
  <c r="V30" i="10" s="1"/>
  <c r="E40" i="10"/>
  <c r="U40" i="10" s="1"/>
  <c r="E30" i="10"/>
  <c r="U30" i="10" s="1"/>
  <c r="D30" i="5"/>
  <c r="T30" i="5" s="1"/>
  <c r="D40" i="5"/>
  <c r="T40" i="5" s="1"/>
  <c r="E14" i="5"/>
  <c r="D41" i="7"/>
  <c r="T41" i="7" s="1"/>
  <c r="D31" i="7"/>
  <c r="T31" i="7" s="1"/>
  <c r="D32" i="7"/>
  <c r="T32" i="7" s="1"/>
  <c r="D41" i="5"/>
  <c r="T41" i="5" s="1"/>
  <c r="D31" i="5"/>
  <c r="T31" i="5" s="1"/>
  <c r="D32" i="5"/>
  <c r="T32" i="5" s="1"/>
  <c r="D30" i="4"/>
  <c r="T30" i="4" s="1"/>
  <c r="D40" i="4"/>
  <c r="T40" i="4" s="1"/>
  <c r="E31" i="10"/>
  <c r="U31" i="10" s="1"/>
  <c r="E41" i="10"/>
  <c r="U41" i="10" s="1"/>
  <c r="E32" i="10"/>
  <c r="U32" i="10" s="1"/>
  <c r="F30" i="6"/>
  <c r="V30" i="6" s="1"/>
  <c r="F40" i="6"/>
  <c r="V40" i="6" s="1"/>
  <c r="F40" i="8"/>
  <c r="V40" i="8" s="1"/>
  <c r="F30" i="8"/>
  <c r="V30" i="8" s="1"/>
  <c r="H14" i="4"/>
  <c r="E30" i="12"/>
  <c r="U30" i="12" s="1"/>
  <c r="E40" i="12"/>
  <c r="U40" i="12" s="1"/>
  <c r="D31" i="6"/>
  <c r="T31" i="6" s="1"/>
  <c r="D41" i="6"/>
  <c r="T41" i="6" s="1"/>
  <c r="D32" i="6"/>
  <c r="T32" i="6" s="1"/>
  <c r="F30" i="12"/>
  <c r="V30" i="12" s="1"/>
  <c r="F40" i="12"/>
  <c r="V40" i="12" s="1"/>
  <c r="E31" i="12"/>
  <c r="U31" i="12" s="1"/>
  <c r="E41" i="12"/>
  <c r="U41" i="12" s="1"/>
  <c r="E32" i="12"/>
  <c r="U32" i="12" s="1"/>
  <c r="D31" i="4"/>
  <c r="T31" i="4" s="1"/>
  <c r="D41" i="4"/>
  <c r="T41" i="4" s="1"/>
  <c r="D32" i="4"/>
  <c r="T32" i="4" s="1"/>
  <c r="F40" i="7" l="1"/>
  <c r="V40" i="7" s="1"/>
  <c r="F30" i="7"/>
  <c r="V30" i="7" s="1"/>
  <c r="F40" i="5"/>
  <c r="V40" i="5" s="1"/>
  <c r="F30" i="5"/>
  <c r="V30" i="5" s="1"/>
  <c r="H30" i="6"/>
  <c r="X30" i="6" s="1"/>
  <c r="H40" i="6"/>
  <c r="X40" i="6" s="1"/>
  <c r="G30" i="12"/>
  <c r="W30" i="12" s="1"/>
  <c r="G40" i="12"/>
  <c r="W40" i="12" s="1"/>
  <c r="H14" i="5"/>
  <c r="H30" i="4"/>
  <c r="X30" i="4" s="1"/>
  <c r="H40" i="4"/>
  <c r="X40" i="4" s="1"/>
  <c r="E40" i="5"/>
  <c r="U40" i="5" s="1"/>
  <c r="H14" i="7"/>
  <c r="F40" i="11"/>
  <c r="V40" i="11" s="1"/>
  <c r="F30" i="11"/>
  <c r="V30" i="11" s="1"/>
  <c r="H14" i="11"/>
  <c r="H14" i="1" s="1"/>
  <c r="F14" i="1" s="1"/>
  <c r="F40" i="4"/>
  <c r="V40" i="4" s="1"/>
  <c r="F30" i="4"/>
  <c r="V30" i="4" s="1"/>
  <c r="G30" i="10"/>
  <c r="W30" i="10" s="1"/>
  <c r="G40" i="10"/>
  <c r="W40" i="10" s="1"/>
  <c r="H40" i="5" l="1"/>
  <c r="X40" i="5" s="1"/>
  <c r="G14" i="5"/>
  <c r="H30" i="5"/>
  <c r="X30" i="5" s="1"/>
  <c r="H40" i="11"/>
  <c r="X40" i="11" s="1"/>
  <c r="H30" i="11"/>
  <c r="X30" i="11" s="1"/>
  <c r="G14" i="11"/>
  <c r="H30" i="7"/>
  <c r="X30" i="7" s="1"/>
  <c r="H40" i="7"/>
  <c r="X40" i="7" s="1"/>
  <c r="H40" i="1" l="1"/>
  <c r="X40" i="1" s="1"/>
  <c r="H30" i="1"/>
  <c r="X30" i="1" s="1"/>
  <c r="G14" i="1"/>
  <c r="G30" i="11"/>
  <c r="W30" i="11" s="1"/>
  <c r="G40" i="11"/>
  <c r="W40" i="11" s="1"/>
  <c r="G40" i="5"/>
  <c r="W40" i="5" s="1"/>
  <c r="F30" i="1" l="1"/>
  <c r="V30" i="1" s="1"/>
  <c r="F40" i="1"/>
  <c r="V40" i="1" s="1"/>
  <c r="G40" i="1"/>
  <c r="W40" i="1" s="1"/>
  <c r="G30" i="1"/>
  <c r="W30" i="1" s="1"/>
  <c r="F39" i="3" l="1"/>
  <c r="V39" i="3" s="1"/>
  <c r="F29" i="3"/>
  <c r="V29" i="3" s="1"/>
  <c r="H13" i="3"/>
  <c r="G13" i="3" l="1"/>
  <c r="H29" i="3"/>
  <c r="X29" i="3" s="1"/>
  <c r="H39" i="3"/>
  <c r="X39" i="3" s="1"/>
  <c r="G29" i="3" l="1"/>
  <c r="W29" i="3" s="1"/>
  <c r="G39" i="3"/>
  <c r="W39" i="3" s="1"/>
  <c r="C30" i="7" l="1"/>
  <c r="S30" i="7" s="1"/>
  <c r="C40" i="7"/>
  <c r="S40" i="7" s="1"/>
  <c r="E14" i="7"/>
  <c r="G14" i="7"/>
  <c r="C40" i="8"/>
  <c r="S40" i="8" s="1"/>
  <c r="C30" i="8"/>
  <c r="S30" i="8" s="1"/>
  <c r="E14" i="8"/>
  <c r="G14" i="8"/>
  <c r="C40" i="6" l="1"/>
  <c r="S40" i="6" s="1"/>
  <c r="C30" i="6"/>
  <c r="S30" i="6" s="1"/>
  <c r="E14" i="6"/>
  <c r="G14" i="6"/>
  <c r="C31" i="6"/>
  <c r="S31" i="6" s="1"/>
  <c r="C41" i="6"/>
  <c r="S41" i="6" s="1"/>
  <c r="E15" i="6"/>
  <c r="C42" i="6"/>
  <c r="S42" i="6" s="1"/>
  <c r="S16" i="6"/>
  <c r="C32" i="6"/>
  <c r="S32" i="6" s="1"/>
  <c r="C41" i="8"/>
  <c r="S41" i="8" s="1"/>
  <c r="C31" i="8"/>
  <c r="S31" i="8" s="1"/>
  <c r="E15" i="8"/>
  <c r="C42" i="8"/>
  <c r="S42" i="8" s="1"/>
  <c r="C32" i="8"/>
  <c r="S32" i="8" s="1"/>
  <c r="S16" i="8"/>
  <c r="G40" i="8"/>
  <c r="W40" i="8" s="1"/>
  <c r="G30" i="8"/>
  <c r="W30" i="8" s="1"/>
  <c r="E40" i="8"/>
  <c r="U40" i="8" s="1"/>
  <c r="E30" i="8"/>
  <c r="U30" i="8" s="1"/>
  <c r="G40" i="7"/>
  <c r="W40" i="7" s="1"/>
  <c r="G30" i="7"/>
  <c r="W30" i="7" s="1"/>
  <c r="C42" i="5"/>
  <c r="S42" i="5" s="1"/>
  <c r="C32" i="5"/>
  <c r="S32" i="5" s="1"/>
  <c r="S16" i="5"/>
  <c r="E30" i="7"/>
  <c r="U30" i="7" s="1"/>
  <c r="E40" i="7"/>
  <c r="U40" i="7" s="1"/>
  <c r="C41" i="5"/>
  <c r="S41" i="5" s="1"/>
  <c r="C31" i="5"/>
  <c r="S31" i="5" s="1"/>
  <c r="E15" i="5"/>
  <c r="C41" i="7"/>
  <c r="S41" i="7" s="1"/>
  <c r="C31" i="7"/>
  <c r="S31" i="7" s="1"/>
  <c r="E15" i="7"/>
  <c r="S16" i="7"/>
  <c r="C32" i="7"/>
  <c r="S32" i="7" s="1"/>
  <c r="C42" i="7"/>
  <c r="S42" i="7" s="1"/>
  <c r="E31" i="5" l="1"/>
  <c r="U31" i="5" s="1"/>
  <c r="E41" i="5"/>
  <c r="U41" i="5" s="1"/>
  <c r="C41" i="4"/>
  <c r="S41" i="4" s="1"/>
  <c r="C31" i="4"/>
  <c r="S31" i="4" s="1"/>
  <c r="E15" i="4"/>
  <c r="U16" i="6"/>
  <c r="E42" i="6"/>
  <c r="U42" i="6" s="1"/>
  <c r="E32" i="6"/>
  <c r="U32" i="6" s="1"/>
  <c r="E42" i="7"/>
  <c r="U42" i="7" s="1"/>
  <c r="E32" i="7"/>
  <c r="U32" i="7" s="1"/>
  <c r="U16" i="7"/>
  <c r="E31" i="8"/>
  <c r="U31" i="8" s="1"/>
  <c r="E41" i="8"/>
  <c r="U41" i="8" s="1"/>
  <c r="E41" i="6"/>
  <c r="U41" i="6" s="1"/>
  <c r="E31" i="6"/>
  <c r="U31" i="6" s="1"/>
  <c r="E31" i="7"/>
  <c r="U31" i="7" s="1"/>
  <c r="E41" i="7"/>
  <c r="U41" i="7" s="1"/>
  <c r="C42" i="4"/>
  <c r="S42" i="4" s="1"/>
  <c r="S16" i="4"/>
  <c r="C32" i="4"/>
  <c r="S32" i="4" s="1"/>
  <c r="U16" i="5"/>
  <c r="E32" i="5"/>
  <c r="U32" i="5" s="1"/>
  <c r="E42" i="5"/>
  <c r="U42" i="5" s="1"/>
  <c r="C30" i="4"/>
  <c r="S30" i="4" s="1"/>
  <c r="C40" i="4"/>
  <c r="S40" i="4" s="1"/>
  <c r="E14" i="4"/>
  <c r="G14" i="4"/>
  <c r="G40" i="6"/>
  <c r="W40" i="6" s="1"/>
  <c r="G30" i="6"/>
  <c r="W30" i="6" s="1"/>
  <c r="E40" i="6"/>
  <c r="U40" i="6" s="1"/>
  <c r="E30" i="6"/>
  <c r="U30" i="6" s="1"/>
  <c r="U16" i="8"/>
  <c r="E42" i="8"/>
  <c r="U42" i="8" s="1"/>
  <c r="E32" i="8"/>
  <c r="U32" i="8" s="1"/>
  <c r="G40" i="4" l="1"/>
  <c r="W40" i="4" s="1"/>
  <c r="G30" i="4"/>
  <c r="W30" i="4" s="1"/>
  <c r="E30" i="4"/>
  <c r="U30" i="4" s="1"/>
  <c r="E40" i="4"/>
  <c r="U40" i="4" s="1"/>
  <c r="E41" i="4"/>
  <c r="U41" i="4" s="1"/>
  <c r="E31" i="4"/>
  <c r="U31" i="4" s="1"/>
  <c r="E42" i="4"/>
  <c r="U42" i="4" s="1"/>
  <c r="E32" i="4"/>
  <c r="U32" i="4" s="1"/>
  <c r="U16" i="4"/>
  <c r="C30" i="3" l="1"/>
  <c r="S30" i="3" s="1"/>
  <c r="C40" i="3"/>
  <c r="S40" i="3" s="1"/>
  <c r="C41" i="3" l="1"/>
  <c r="S41" i="3" s="1"/>
  <c r="C31" i="3"/>
  <c r="S31" i="3" s="1"/>
  <c r="C31" i="15"/>
  <c r="S31" i="15" s="1"/>
  <c r="C41" i="15"/>
  <c r="S41" i="15" s="1"/>
  <c r="C15" i="16"/>
  <c r="S16" i="3"/>
  <c r="C42" i="3"/>
  <c r="S42" i="3" s="1"/>
  <c r="C32" i="3"/>
  <c r="S32" i="3" s="1"/>
  <c r="C14" i="16"/>
  <c r="C40" i="15"/>
  <c r="S40" i="15" s="1"/>
  <c r="C40" i="16" l="1"/>
  <c r="S40" i="16" s="1"/>
  <c r="C31" i="16"/>
  <c r="S31" i="16" s="1"/>
  <c r="C41" i="16"/>
  <c r="S41" i="16" s="1"/>
  <c r="F29" i="15" l="1"/>
  <c r="V29" i="15" s="1"/>
  <c r="F39" i="15"/>
  <c r="V39" i="15" s="1"/>
  <c r="H39" i="15" l="1"/>
  <c r="X39" i="15" s="1"/>
  <c r="H13" i="16"/>
  <c r="H29" i="15"/>
  <c r="X29" i="15" s="1"/>
  <c r="F13" i="16" l="1"/>
  <c r="H29" i="16"/>
  <c r="X29" i="16" s="1"/>
  <c r="H39" i="16"/>
  <c r="X39" i="16" s="1"/>
  <c r="F39" i="16" l="1"/>
  <c r="V39" i="16" s="1"/>
  <c r="F29" i="16"/>
  <c r="V29" i="16" s="1"/>
  <c r="C39" i="5" l="1"/>
  <c r="S39" i="5" s="1"/>
  <c r="C29" i="5"/>
  <c r="S29" i="5" s="1"/>
  <c r="E13" i="5"/>
  <c r="C30" i="5"/>
  <c r="S30" i="5" s="1"/>
  <c r="G13" i="5"/>
  <c r="C13" i="16" l="1"/>
  <c r="C29" i="15"/>
  <c r="S29" i="15" s="1"/>
  <c r="C39" i="15"/>
  <c r="S39" i="15" s="1"/>
  <c r="C30" i="15"/>
  <c r="S30" i="15" s="1"/>
  <c r="G29" i="5"/>
  <c r="W29" i="5" s="1"/>
  <c r="G39" i="5"/>
  <c r="W39" i="5" s="1"/>
  <c r="G30" i="5"/>
  <c r="W30" i="5" s="1"/>
  <c r="E39" i="5"/>
  <c r="U39" i="5" s="1"/>
  <c r="E29" i="5"/>
  <c r="U29" i="5" s="1"/>
  <c r="E30" i="5"/>
  <c r="U30" i="5" s="1"/>
  <c r="G29" i="15" l="1"/>
  <c r="W29" i="15" s="1"/>
  <c r="G39" i="15"/>
  <c r="W39" i="15" s="1"/>
  <c r="C39" i="16"/>
  <c r="S39" i="16" s="1"/>
  <c r="C29" i="16"/>
  <c r="S29" i="16" s="1"/>
  <c r="E13" i="16"/>
  <c r="C30" i="16"/>
  <c r="S30" i="16" s="1"/>
  <c r="G13" i="16"/>
  <c r="E29" i="15"/>
  <c r="U29" i="15" s="1"/>
  <c r="E39" i="15"/>
  <c r="U39" i="15" s="1"/>
  <c r="G29" i="16" l="1"/>
  <c r="W29" i="16" s="1"/>
  <c r="G39" i="16"/>
  <c r="W39" i="16" s="1"/>
  <c r="E39" i="16"/>
  <c r="U39" i="16" s="1"/>
  <c r="E29" i="16"/>
  <c r="U29" i="16" s="1"/>
  <c r="D30" i="15" l="1"/>
  <c r="T30" i="15" s="1"/>
  <c r="D40" i="15"/>
  <c r="T40" i="15" s="1"/>
  <c r="D14" i="16"/>
  <c r="F40" i="3" l="1"/>
  <c r="V40" i="3" s="1"/>
  <c r="F30" i="3"/>
  <c r="V30" i="3" s="1"/>
  <c r="E30" i="15"/>
  <c r="U30" i="15" s="1"/>
  <c r="E40" i="15"/>
  <c r="U40" i="15" s="1"/>
  <c r="D40" i="3"/>
  <c r="T40" i="3" s="1"/>
  <c r="E14" i="3"/>
  <c r="D30" i="3"/>
  <c r="T30" i="3" s="1"/>
  <c r="H14" i="3"/>
  <c r="D30" i="16"/>
  <c r="T30" i="16" s="1"/>
  <c r="E14" i="16"/>
  <c r="D40" i="16"/>
  <c r="T40" i="16" s="1"/>
  <c r="E30" i="16" l="1"/>
  <c r="U30" i="16" s="1"/>
  <c r="E40" i="16"/>
  <c r="U40" i="16" s="1"/>
  <c r="F30" i="15"/>
  <c r="V30" i="15" s="1"/>
  <c r="F40" i="15"/>
  <c r="V40" i="15" s="1"/>
  <c r="H30" i="3"/>
  <c r="X30" i="3" s="1"/>
  <c r="H40" i="3"/>
  <c r="X40" i="3" s="1"/>
  <c r="G14" i="3"/>
  <c r="E40" i="3"/>
  <c r="U40" i="3" s="1"/>
  <c r="E30" i="3"/>
  <c r="U30" i="3" s="1"/>
  <c r="G30" i="3" l="1"/>
  <c r="W30" i="3" s="1"/>
  <c r="G40" i="3"/>
  <c r="W40" i="3" s="1"/>
  <c r="H14" i="16"/>
  <c r="H40" i="15"/>
  <c r="X40" i="15" s="1"/>
  <c r="H30" i="15"/>
  <c r="X30" i="15" s="1"/>
  <c r="G40" i="15" l="1"/>
  <c r="W40" i="15" s="1"/>
  <c r="G30" i="15"/>
  <c r="W30" i="15" s="1"/>
  <c r="F14" i="16"/>
  <c r="H40" i="16"/>
  <c r="X40" i="16" s="1"/>
  <c r="G14" i="16"/>
  <c r="H30" i="16"/>
  <c r="X30" i="16" s="1"/>
  <c r="F40" i="16" l="1"/>
  <c r="V40" i="16" s="1"/>
  <c r="F30" i="16"/>
  <c r="V30" i="16" s="1"/>
  <c r="G40" i="16"/>
  <c r="W40" i="16" s="1"/>
  <c r="G30" i="16"/>
  <c r="W30" i="16" s="1"/>
  <c r="D42" i="3" l="1"/>
  <c r="T42" i="3" s="1"/>
  <c r="E16" i="3"/>
  <c r="T16" i="3"/>
  <c r="U16" i="3" l="1"/>
  <c r="E42" i="3"/>
  <c r="U42" i="3" s="1"/>
  <c r="T16" i="15" l="1"/>
  <c r="D16" i="16"/>
  <c r="D42" i="15"/>
  <c r="T42" i="15" s="1"/>
  <c r="T16" i="16" l="1"/>
  <c r="D42" i="16"/>
  <c r="T42" i="16" s="1"/>
  <c r="D41" i="3" l="1"/>
  <c r="T41" i="3" s="1"/>
  <c r="D31" i="3"/>
  <c r="T31" i="3" s="1"/>
  <c r="E15" i="3"/>
  <c r="D32" i="3"/>
  <c r="T32" i="3" s="1"/>
  <c r="D15" i="16"/>
  <c r="D31" i="15"/>
  <c r="T31" i="15" s="1"/>
  <c r="D41" i="15"/>
  <c r="T41" i="15" s="1"/>
  <c r="D32" i="15"/>
  <c r="T32" i="15" s="1"/>
  <c r="E31" i="3" l="1"/>
  <c r="U31" i="3" s="1"/>
  <c r="E41" i="3"/>
  <c r="U41" i="3" s="1"/>
  <c r="E32" i="3"/>
  <c r="U32" i="3" s="1"/>
  <c r="E15" i="16"/>
  <c r="D41" i="16"/>
  <c r="T41" i="16" s="1"/>
  <c r="D31" i="16"/>
  <c r="T31" i="16" s="1"/>
  <c r="D32" i="16"/>
  <c r="T32" i="16" s="1"/>
  <c r="Z34" i="2"/>
  <c r="Y35" i="2"/>
  <c r="AB34" i="2"/>
  <c r="AB37" i="2"/>
  <c r="AA39" i="2"/>
  <c r="Z39" i="2"/>
  <c r="AA40" i="2"/>
  <c r="AA42" i="2"/>
  <c r="Z35" i="2"/>
  <c r="Z43" i="2"/>
  <c r="Y38" i="2"/>
  <c r="Z29" i="2"/>
  <c r="Z37" i="2"/>
  <c r="Y40" i="2"/>
  <c r="Y34" i="2"/>
  <c r="AB29" i="2"/>
  <c r="AA34" i="2"/>
  <c r="Z38" i="2"/>
  <c r="Y43" i="2"/>
  <c r="Y29" i="2"/>
  <c r="AB42" i="2"/>
  <c r="AB39" i="2"/>
  <c r="AA37" i="2"/>
  <c r="Y39" i="2"/>
  <c r="AA36" i="2"/>
  <c r="AB43" i="2"/>
  <c r="AA29" i="2"/>
  <c r="E41" i="15"/>
  <c r="U41" i="15" s="1"/>
  <c r="E31" i="15"/>
  <c r="U31" i="15" s="1"/>
  <c r="AB11" i="2"/>
  <c r="AA21" i="2"/>
  <c r="AB18" i="2"/>
  <c r="Y17" i="2"/>
  <c r="AB16" i="2"/>
  <c r="AA12" i="2"/>
  <c r="Z13" i="2"/>
  <c r="AA14" i="2"/>
  <c r="AB17" i="2"/>
  <c r="Z18" i="2"/>
  <c r="Y18" i="2"/>
  <c r="Y21" i="2"/>
  <c r="AB19" i="2"/>
  <c r="AB20" i="2"/>
  <c r="Z16" i="2"/>
  <c r="Z22" i="2"/>
  <c r="Z17" i="2"/>
  <c r="AB13" i="2"/>
  <c r="AA22" i="2"/>
  <c r="AB21" i="2"/>
  <c r="Z21" i="2"/>
  <c r="AA17" i="2"/>
  <c r="AA18" i="2" l="1"/>
  <c r="AA38" i="2"/>
  <c r="Z19" i="2"/>
  <c r="Z12" i="2"/>
  <c r="Y36" i="2"/>
  <c r="Z32" i="2"/>
  <c r="Y33" i="2"/>
  <c r="Z33" i="2"/>
  <c r="AA33" i="2"/>
  <c r="AB33" i="2"/>
  <c r="Y8" i="2"/>
  <c r="AA8" i="2"/>
  <c r="AB41" i="2"/>
  <c r="Z42" i="2"/>
  <c r="Y20" i="2"/>
  <c r="Z41" i="2"/>
  <c r="AA32" i="2"/>
  <c r="AB32" i="2"/>
  <c r="E41" i="16"/>
  <c r="U41" i="16" s="1"/>
  <c r="E31" i="16"/>
  <c r="U31" i="16" s="1"/>
  <c r="AB8" i="2"/>
  <c r="AB22" i="2"/>
  <c r="Z15" i="2"/>
  <c r="AA41" i="2"/>
  <c r="Z20" i="2"/>
  <c r="AA16" i="2"/>
  <c r="Z40" i="2"/>
  <c r="AA35" i="2"/>
  <c r="AB12" i="2"/>
  <c r="AB14" i="2"/>
  <c r="Y32" i="2"/>
  <c r="Y19" i="2"/>
  <c r="Z11" i="2"/>
  <c r="AB36" i="2"/>
  <c r="AA15" i="2"/>
  <c r="Y22" i="2"/>
  <c r="AB15" i="2"/>
  <c r="Z14" i="2"/>
  <c r="AB40" i="2"/>
  <c r="AA19" i="2"/>
  <c r="Z8" i="2"/>
  <c r="AA20" i="2"/>
  <c r="Y37" i="2"/>
  <c r="AB38" i="2"/>
  <c r="Y41" i="2"/>
  <c r="AA11" i="2"/>
  <c r="AA13" i="2"/>
  <c r="Y42" i="2"/>
  <c r="Z36" i="2"/>
  <c r="AA43" i="2"/>
  <c r="AB35" i="2"/>
  <c r="F31" i="11" l="1"/>
  <c r="V31" i="11" s="1"/>
  <c r="F41" i="11"/>
  <c r="V41" i="11" s="1"/>
  <c r="H15" i="11"/>
  <c r="G15" i="11" l="1"/>
  <c r="H41" i="11"/>
  <c r="X41" i="11" s="1"/>
  <c r="H31" i="11"/>
  <c r="X31" i="11" s="1"/>
  <c r="G41" i="11" l="1"/>
  <c r="W41" i="11" s="1"/>
  <c r="G31" i="11"/>
  <c r="W31" i="11" s="1"/>
  <c r="V16" i="11" l="1"/>
  <c r="F32" i="11"/>
  <c r="V32" i="11" s="1"/>
  <c r="F42" i="11"/>
  <c r="V42" i="11" s="1"/>
  <c r="X16" i="11" l="1"/>
  <c r="H42" i="11"/>
  <c r="X42" i="11" s="1"/>
  <c r="H32" i="11"/>
  <c r="X32" i="11" s="1"/>
  <c r="W16" i="11" l="1"/>
  <c r="G32" i="11"/>
  <c r="W32" i="11" s="1"/>
  <c r="G42" i="11"/>
  <c r="W42" i="11" s="1"/>
  <c r="F31" i="12" l="1"/>
  <c r="V31" i="12" s="1"/>
  <c r="F41" i="12"/>
  <c r="V41" i="12" s="1"/>
  <c r="H15" i="12"/>
  <c r="H31" i="12" l="1"/>
  <c r="X31" i="12" s="1"/>
  <c r="G15" i="12"/>
  <c r="H41" i="12"/>
  <c r="X41" i="12" s="1"/>
  <c r="F41" i="7"/>
  <c r="V41" i="7" s="1"/>
  <c r="F31" i="7"/>
  <c r="V31" i="7" s="1"/>
  <c r="H15" i="7"/>
  <c r="F31" i="6" l="1"/>
  <c r="V31" i="6" s="1"/>
  <c r="F41" i="6"/>
  <c r="V41" i="6" s="1"/>
  <c r="H15" i="6"/>
  <c r="F41" i="5"/>
  <c r="V41" i="5" s="1"/>
  <c r="F31" i="5"/>
  <c r="V31" i="5" s="1"/>
  <c r="H15" i="5"/>
  <c r="H41" i="7"/>
  <c r="X41" i="7" s="1"/>
  <c r="G15" i="7"/>
  <c r="H31" i="7"/>
  <c r="X31" i="7" s="1"/>
  <c r="F31" i="13"/>
  <c r="V31" i="13" s="1"/>
  <c r="F41" i="13"/>
  <c r="V41" i="13" s="1"/>
  <c r="H15" i="13"/>
  <c r="H15" i="1" s="1"/>
  <c r="F15" i="1" s="1"/>
  <c r="G31" i="12"/>
  <c r="W31" i="12" s="1"/>
  <c r="G41" i="12"/>
  <c r="W41" i="12" s="1"/>
  <c r="F41" i="8"/>
  <c r="V41" i="8" s="1"/>
  <c r="F31" i="8"/>
  <c r="V31" i="8" s="1"/>
  <c r="H15" i="8"/>
  <c r="F31" i="10"/>
  <c r="V31" i="10" s="1"/>
  <c r="F41" i="10"/>
  <c r="V41" i="10" s="1"/>
  <c r="H15" i="10"/>
  <c r="F41" i="3"/>
  <c r="V41" i="3" s="1"/>
  <c r="F31" i="3"/>
  <c r="V31" i="3" s="1"/>
  <c r="H15" i="3"/>
  <c r="G15" i="10" l="1"/>
  <c r="H31" i="10"/>
  <c r="X31" i="10" s="1"/>
  <c r="H41" i="10"/>
  <c r="X41" i="10" s="1"/>
  <c r="F31" i="15"/>
  <c r="V31" i="15" s="1"/>
  <c r="F41" i="15"/>
  <c r="V41" i="15" s="1"/>
  <c r="G41" i="7"/>
  <c r="W41" i="7" s="1"/>
  <c r="G31" i="7"/>
  <c r="W31" i="7" s="1"/>
  <c r="H41" i="8"/>
  <c r="X41" i="8" s="1"/>
  <c r="G15" i="8"/>
  <c r="H31" i="8"/>
  <c r="X31" i="8" s="1"/>
  <c r="H31" i="6"/>
  <c r="X31" i="6" s="1"/>
  <c r="H41" i="6"/>
  <c r="X41" i="6" s="1"/>
  <c r="G15" i="6"/>
  <c r="F41" i="4"/>
  <c r="V41" i="4" s="1"/>
  <c r="F31" i="4"/>
  <c r="V31" i="4" s="1"/>
  <c r="H15" i="4"/>
  <c r="G15" i="5"/>
  <c r="H41" i="5"/>
  <c r="X41" i="5" s="1"/>
  <c r="H31" i="5"/>
  <c r="X31" i="5" s="1"/>
  <c r="H41" i="13"/>
  <c r="X41" i="13" s="1"/>
  <c r="H31" i="13"/>
  <c r="X31" i="13" s="1"/>
  <c r="G15" i="13"/>
  <c r="G15" i="3"/>
  <c r="H41" i="3"/>
  <c r="X41" i="3" s="1"/>
  <c r="H31" i="3"/>
  <c r="X31" i="3" s="1"/>
  <c r="G31" i="13" l="1"/>
  <c r="W31" i="13" s="1"/>
  <c r="G41" i="13"/>
  <c r="W41" i="13" s="1"/>
  <c r="H31" i="15"/>
  <c r="X31" i="15" s="1"/>
  <c r="H15" i="16"/>
  <c r="H41" i="15"/>
  <c r="X41" i="15" s="1"/>
  <c r="G31" i="8"/>
  <c r="W31" i="8" s="1"/>
  <c r="G41" i="8"/>
  <c r="W41" i="8" s="1"/>
  <c r="G41" i="5"/>
  <c r="W41" i="5" s="1"/>
  <c r="G31" i="5"/>
  <c r="W31" i="5" s="1"/>
  <c r="G15" i="4"/>
  <c r="H31" i="4"/>
  <c r="X31" i="4" s="1"/>
  <c r="H41" i="4"/>
  <c r="X41" i="4" s="1"/>
  <c r="G41" i="3"/>
  <c r="W41" i="3" s="1"/>
  <c r="G31" i="3"/>
  <c r="W31" i="3" s="1"/>
  <c r="G41" i="6"/>
  <c r="W41" i="6" s="1"/>
  <c r="G31" i="6"/>
  <c r="W31" i="6" s="1"/>
  <c r="G15" i="1"/>
  <c r="H41" i="1"/>
  <c r="X41" i="1" s="1"/>
  <c r="H31" i="1"/>
  <c r="X31" i="1" s="1"/>
  <c r="G31" i="10"/>
  <c r="W31" i="10" s="1"/>
  <c r="G41" i="10"/>
  <c r="W41" i="10" s="1"/>
  <c r="G31" i="4" l="1"/>
  <c r="W31" i="4" s="1"/>
  <c r="G41" i="4"/>
  <c r="W41" i="4" s="1"/>
  <c r="F31" i="1"/>
  <c r="V31" i="1" s="1"/>
  <c r="F41" i="1"/>
  <c r="V41" i="1" s="1"/>
  <c r="G15" i="16"/>
  <c r="F15" i="16"/>
  <c r="H41" i="16"/>
  <c r="X41" i="16" s="1"/>
  <c r="H31" i="16"/>
  <c r="X31" i="16" s="1"/>
  <c r="G31" i="15"/>
  <c r="W31" i="15" s="1"/>
  <c r="G41" i="15"/>
  <c r="W41" i="15" s="1"/>
  <c r="G31" i="1"/>
  <c r="W31" i="1" s="1"/>
  <c r="G41" i="1"/>
  <c r="W41" i="1" s="1"/>
  <c r="G31" i="16" l="1"/>
  <c r="W31" i="16" s="1"/>
  <c r="G41" i="16"/>
  <c r="W41" i="16" s="1"/>
  <c r="F41" i="16"/>
  <c r="V41" i="16" s="1"/>
  <c r="F31" i="16"/>
  <c r="V31" i="16" s="1"/>
  <c r="V16" i="13" l="1"/>
  <c r="F42" i="13"/>
  <c r="V42" i="13" s="1"/>
  <c r="F32" i="13"/>
  <c r="V32" i="13" s="1"/>
  <c r="H42" i="13" l="1"/>
  <c r="X42" i="13" s="1"/>
  <c r="X16" i="13"/>
  <c r="H32" i="13"/>
  <c r="X32" i="13" s="1"/>
  <c r="G32" i="13" l="1"/>
  <c r="W32" i="13" s="1"/>
  <c r="G42" i="13"/>
  <c r="W42" i="13" s="1"/>
  <c r="W16" i="13"/>
  <c r="F32" i="10" l="1"/>
  <c r="V32" i="10" s="1"/>
  <c r="V16" i="10"/>
  <c r="F42" i="10"/>
  <c r="V42" i="10" s="1"/>
  <c r="F42" i="12"/>
  <c r="V42" i="12" s="1"/>
  <c r="V16" i="12"/>
  <c r="F32" i="12"/>
  <c r="V32" i="12" s="1"/>
  <c r="F42" i="8"/>
  <c r="V42" i="8" s="1"/>
  <c r="F32" i="8"/>
  <c r="V32" i="8" s="1"/>
  <c r="V16" i="8"/>
  <c r="H42" i="12" l="1"/>
  <c r="X42" i="12" s="1"/>
  <c r="X16" i="12"/>
  <c r="H32" i="12"/>
  <c r="X32" i="12" s="1"/>
  <c r="H42" i="10"/>
  <c r="X42" i="10" s="1"/>
  <c r="X16" i="10"/>
  <c r="H32" i="10"/>
  <c r="X32" i="10" s="1"/>
  <c r="H32" i="8"/>
  <c r="X32" i="8" s="1"/>
  <c r="H42" i="8"/>
  <c r="X42" i="8" s="1"/>
  <c r="X16" i="8"/>
  <c r="V16" i="6"/>
  <c r="F32" i="6"/>
  <c r="V32" i="6" s="1"/>
  <c r="F42" i="6"/>
  <c r="V42" i="6" s="1"/>
  <c r="F42" i="7"/>
  <c r="V42" i="7" s="1"/>
  <c r="F32" i="7"/>
  <c r="V32" i="7" s="1"/>
  <c r="V16" i="7"/>
  <c r="G32" i="12" l="1"/>
  <c r="W32" i="12" s="1"/>
  <c r="W16" i="12"/>
  <c r="G42" i="12"/>
  <c r="W42" i="12" s="1"/>
  <c r="H42" i="7"/>
  <c r="X42" i="7" s="1"/>
  <c r="X16" i="7"/>
  <c r="H32" i="7"/>
  <c r="X32" i="7" s="1"/>
  <c r="F42" i="5"/>
  <c r="V42" i="5" s="1"/>
  <c r="F32" i="5"/>
  <c r="V32" i="5" s="1"/>
  <c r="V16" i="5"/>
  <c r="G32" i="10"/>
  <c r="W32" i="10" s="1"/>
  <c r="W16" i="10"/>
  <c r="G42" i="10"/>
  <c r="W42" i="10" s="1"/>
  <c r="H32" i="6"/>
  <c r="X32" i="6" s="1"/>
  <c r="H42" i="6"/>
  <c r="X42" i="6" s="1"/>
  <c r="X16" i="6"/>
  <c r="G42" i="8"/>
  <c r="W42" i="8" s="1"/>
  <c r="G32" i="8"/>
  <c r="W32" i="8" s="1"/>
  <c r="W16" i="8"/>
  <c r="G32" i="6" l="1"/>
  <c r="W32" i="6" s="1"/>
  <c r="W16" i="6"/>
  <c r="G42" i="6"/>
  <c r="W42" i="6" s="1"/>
  <c r="H32" i="5"/>
  <c r="X32" i="5" s="1"/>
  <c r="H42" i="5"/>
  <c r="X42" i="5" s="1"/>
  <c r="X16" i="5"/>
  <c r="G42" i="7"/>
  <c r="W42" i="7" s="1"/>
  <c r="W16" i="7"/>
  <c r="G32" i="7"/>
  <c r="W32" i="7" s="1"/>
  <c r="W16" i="5" l="1"/>
  <c r="G42" i="5"/>
  <c r="W42" i="5" s="1"/>
  <c r="G32" i="5"/>
  <c r="W32" i="5" s="1"/>
  <c r="F32" i="3" l="1"/>
  <c r="V32" i="3" s="1"/>
  <c r="V16" i="3"/>
  <c r="F42" i="3"/>
  <c r="V42" i="3" s="1"/>
  <c r="H16" i="3"/>
  <c r="H42" i="3" l="1"/>
  <c r="X42" i="3" s="1"/>
  <c r="G16" i="3"/>
  <c r="H32" i="3"/>
  <c r="X32" i="3" s="1"/>
  <c r="X16" i="3"/>
  <c r="W16" i="3" l="1"/>
  <c r="G42" i="3"/>
  <c r="W42" i="3" s="1"/>
  <c r="G32" i="3"/>
  <c r="W32" i="3" s="1"/>
  <c r="F42" i="15" l="1"/>
  <c r="V42" i="15" s="1"/>
  <c r="F32" i="15"/>
  <c r="V32" i="15" s="1"/>
  <c r="V16" i="15"/>
  <c r="V16" i="4"/>
  <c r="F42" i="4"/>
  <c r="V42" i="4" s="1"/>
  <c r="F32" i="4"/>
  <c r="V32" i="4" s="1"/>
  <c r="H42" i="4" l="1"/>
  <c r="X42" i="4" s="1"/>
  <c r="X16" i="4"/>
  <c r="H32" i="4"/>
  <c r="X32" i="4" s="1"/>
  <c r="H32" i="15"/>
  <c r="X32" i="15" s="1"/>
  <c r="H42" i="15"/>
  <c r="X42" i="15" s="1"/>
  <c r="X16" i="15"/>
  <c r="G42" i="4" l="1"/>
  <c r="W42" i="4" s="1"/>
  <c r="G32" i="4"/>
  <c r="W32" i="4" s="1"/>
  <c r="W16" i="4"/>
  <c r="Y64" i="2" l="1"/>
  <c r="Y56" i="2"/>
  <c r="AA55" i="2"/>
  <c r="AA56" i="2"/>
  <c r="Y59" i="2"/>
  <c r="AB56" i="2"/>
  <c r="Y58" i="2"/>
  <c r="AA62" i="2"/>
  <c r="AB64" i="2"/>
  <c r="Y55" i="2"/>
  <c r="Z54" i="2"/>
  <c r="AB58" i="2"/>
  <c r="Z62" i="2"/>
  <c r="AB59" i="2"/>
  <c r="Z56" i="2"/>
  <c r="Y53" i="2"/>
  <c r="AA64" i="2"/>
  <c r="Z61" i="2"/>
  <c r="AB53" i="2"/>
  <c r="AB55" i="2"/>
  <c r="Z57" i="2"/>
  <c r="Z64" i="2"/>
  <c r="AB57" i="2"/>
  <c r="AB50" i="2"/>
  <c r="AA53" i="2"/>
  <c r="AA54" i="2"/>
  <c r="AB61" i="2"/>
  <c r="Y61" i="2"/>
  <c r="Z50" i="2" l="1"/>
  <c r="AB60" i="2"/>
  <c r="AA60" i="2"/>
  <c r="Z55" i="2"/>
  <c r="Y54" i="2"/>
  <c r="Z60" i="2"/>
  <c r="AA63" i="2"/>
  <c r="AB63" i="2"/>
  <c r="Y50" i="2"/>
  <c r="AB54" i="2"/>
  <c r="AB62" i="2"/>
  <c r="Y57" i="2"/>
  <c r="Z59" i="2"/>
  <c r="AA61" i="2"/>
  <c r="Y63" i="2"/>
  <c r="Z63" i="2"/>
  <c r="Y60" i="2"/>
  <c r="AA57" i="2"/>
  <c r="Y62" i="2"/>
  <c r="Z53" i="2"/>
  <c r="AA59" i="2"/>
  <c r="AA50" i="2"/>
  <c r="AA58" i="2"/>
  <c r="Z58" i="2"/>
  <c r="H16" i="16" l="1"/>
  <c r="H32" i="16" s="1"/>
  <c r="X32" i="16" s="1"/>
  <c r="G16" i="1"/>
  <c r="G32" i="1" s="1"/>
  <c r="W32" i="1" s="1"/>
  <c r="X16" i="1"/>
  <c r="H42" i="1"/>
  <c r="X42" i="1" s="1"/>
  <c r="H32" i="1"/>
  <c r="X32" i="1" s="1"/>
  <c r="F32" i="1"/>
  <c r="V32" i="1" s="1"/>
  <c r="F42" i="1"/>
  <c r="V42" i="1" s="1"/>
  <c r="V16" i="1"/>
  <c r="X16" i="16" l="1"/>
  <c r="F16" i="16"/>
  <c r="F42" i="16" s="1"/>
  <c r="V42" i="16" s="1"/>
  <c r="H42" i="16"/>
  <c r="X42" i="16" s="1"/>
  <c r="G42" i="1"/>
  <c r="W42" i="1" s="1"/>
  <c r="W16" i="1"/>
  <c r="F32" i="16" l="1"/>
  <c r="V32" i="16" s="1"/>
  <c r="V16" i="16"/>
  <c r="F43" i="14" l="1"/>
  <c r="V43" i="14" s="1"/>
  <c r="F33" i="14"/>
  <c r="V33" i="14" s="1"/>
  <c r="V17" i="14"/>
  <c r="F43" i="9" l="1"/>
  <c r="V43" i="9" s="1"/>
  <c r="F33" i="9"/>
  <c r="V33" i="9" s="1"/>
  <c r="V17" i="9"/>
  <c r="F33" i="12"/>
  <c r="V33" i="12" s="1"/>
  <c r="V17" i="12"/>
  <c r="F43" i="12"/>
  <c r="V43" i="12" s="1"/>
  <c r="V17" i="7"/>
  <c r="F33" i="7"/>
  <c r="V33" i="7" s="1"/>
  <c r="F43" i="7"/>
  <c r="V43" i="7" s="1"/>
  <c r="V17" i="13"/>
  <c r="F33" i="13"/>
  <c r="V33" i="13" s="1"/>
  <c r="F43" i="13"/>
  <c r="V43" i="13" s="1"/>
  <c r="F33" i="11"/>
  <c r="V33" i="11" s="1"/>
  <c r="V17" i="11"/>
  <c r="F43" i="11"/>
  <c r="V43" i="11" s="1"/>
  <c r="V17" i="8"/>
  <c r="F43" i="8"/>
  <c r="V43" i="8" s="1"/>
  <c r="F33" i="8"/>
  <c r="V33" i="8" s="1"/>
  <c r="F34" i="14"/>
  <c r="V34" i="14" s="1"/>
  <c r="V18" i="14"/>
  <c r="F44" i="14"/>
  <c r="V44" i="14" s="1"/>
  <c r="V17" i="10"/>
  <c r="F33" i="10"/>
  <c r="V33" i="10" s="1"/>
  <c r="F43" i="10"/>
  <c r="V43" i="10" s="1"/>
  <c r="F45" i="14" l="1"/>
  <c r="V45" i="14" s="1"/>
  <c r="F35" i="14"/>
  <c r="V35" i="14" s="1"/>
  <c r="V19" i="14"/>
  <c r="V17" i="3"/>
  <c r="F33" i="3"/>
  <c r="V33" i="3" s="1"/>
  <c r="F43" i="3"/>
  <c r="V43" i="3" s="1"/>
  <c r="F34" i="11"/>
  <c r="V34" i="11" s="1"/>
  <c r="F44" i="11"/>
  <c r="V44" i="11" s="1"/>
  <c r="V18" i="11"/>
  <c r="F43" i="6"/>
  <c r="V43" i="6" s="1"/>
  <c r="F33" i="6"/>
  <c r="V33" i="6" s="1"/>
  <c r="V17" i="6"/>
  <c r="F44" i="13"/>
  <c r="V44" i="13" s="1"/>
  <c r="V18" i="13"/>
  <c r="F34" i="13"/>
  <c r="V34" i="13" s="1"/>
  <c r="V18" i="3"/>
  <c r="F34" i="3"/>
  <c r="V34" i="3" s="1"/>
  <c r="F44" i="3"/>
  <c r="V44" i="3" s="1"/>
  <c r="V18" i="9"/>
  <c r="F44" i="9"/>
  <c r="V44" i="9" s="1"/>
  <c r="F34" i="9"/>
  <c r="V34" i="9" s="1"/>
  <c r="V17" i="4"/>
  <c r="F43" i="4"/>
  <c r="V43" i="4" s="1"/>
  <c r="F33" i="4"/>
  <c r="V33" i="4" s="1"/>
  <c r="F44" i="12"/>
  <c r="V44" i="12" s="1"/>
  <c r="V18" i="12"/>
  <c r="F34" i="12"/>
  <c r="V34" i="12" s="1"/>
  <c r="F34" i="8"/>
  <c r="V34" i="8" s="1"/>
  <c r="V18" i="8"/>
  <c r="F44" i="8"/>
  <c r="V44" i="8" s="1"/>
  <c r="V18" i="5"/>
  <c r="F44" i="5"/>
  <c r="V44" i="5" s="1"/>
  <c r="F34" i="5"/>
  <c r="V34" i="5" s="1"/>
  <c r="F34" i="10"/>
  <c r="V34" i="10" s="1"/>
  <c r="V18" i="10"/>
  <c r="F44" i="10"/>
  <c r="V44" i="10" s="1"/>
  <c r="V18" i="7"/>
  <c r="F34" i="7"/>
  <c r="V34" i="7" s="1"/>
  <c r="F44" i="7"/>
  <c r="V44" i="7" s="1"/>
  <c r="F43" i="5"/>
  <c r="V43" i="5" s="1"/>
  <c r="V17" i="5"/>
  <c r="F33" i="5"/>
  <c r="V33" i="5" s="1"/>
  <c r="F34" i="6"/>
  <c r="V34" i="6" s="1"/>
  <c r="F44" i="6"/>
  <c r="V44" i="6" s="1"/>
  <c r="V18" i="6"/>
  <c r="V18" i="4"/>
  <c r="F44" i="4"/>
  <c r="V44" i="4" s="1"/>
  <c r="F34" i="4"/>
  <c r="V34" i="4" s="1"/>
  <c r="F35" i="11" l="1"/>
  <c r="V35" i="11" s="1"/>
  <c r="V19" i="11"/>
  <c r="F45" i="11"/>
  <c r="V45" i="11" s="1"/>
  <c r="F35" i="4"/>
  <c r="V35" i="4" s="1"/>
  <c r="V19" i="4"/>
  <c r="F45" i="4"/>
  <c r="V45" i="4" s="1"/>
  <c r="F35" i="7"/>
  <c r="V35" i="7" s="1"/>
  <c r="V19" i="7"/>
  <c r="F45" i="7"/>
  <c r="V45" i="7" s="1"/>
  <c r="V19" i="3"/>
  <c r="F35" i="3"/>
  <c r="V35" i="3" s="1"/>
  <c r="F45" i="3"/>
  <c r="V45" i="3" s="1"/>
  <c r="V19" i="10"/>
  <c r="F45" i="10"/>
  <c r="V45" i="10" s="1"/>
  <c r="F35" i="10"/>
  <c r="V35" i="10" s="1"/>
  <c r="F35" i="12"/>
  <c r="V35" i="12" s="1"/>
  <c r="F45" i="12"/>
  <c r="V45" i="12" s="1"/>
  <c r="V19" i="12"/>
  <c r="F35" i="8"/>
  <c r="V35" i="8" s="1"/>
  <c r="F45" i="8"/>
  <c r="V45" i="8" s="1"/>
  <c r="V19" i="8"/>
  <c r="F35" i="5"/>
  <c r="V35" i="5" s="1"/>
  <c r="F45" i="5"/>
  <c r="V45" i="5" s="1"/>
  <c r="V19" i="5"/>
  <c r="F45" i="6"/>
  <c r="V45" i="6" s="1"/>
  <c r="V19" i="6"/>
  <c r="F35" i="6"/>
  <c r="V35" i="6" s="1"/>
  <c r="V19" i="13"/>
  <c r="F35" i="13"/>
  <c r="V35" i="13" s="1"/>
  <c r="F45" i="13"/>
  <c r="V45" i="13" s="1"/>
  <c r="V19" i="9"/>
  <c r="F35" i="9"/>
  <c r="V35" i="9" s="1"/>
  <c r="F45" i="9"/>
  <c r="V45" i="9" s="1"/>
  <c r="D43" i="12" l="1"/>
  <c r="T43" i="12" s="1"/>
  <c r="T17" i="12"/>
  <c r="H20" i="2"/>
  <c r="D33" i="12"/>
  <c r="T33" i="12" s="1"/>
  <c r="T17" i="8"/>
  <c r="H16" i="2"/>
  <c r="D33" i="8"/>
  <c r="T33" i="8" s="1"/>
  <c r="D43" i="8"/>
  <c r="T43" i="8" s="1"/>
  <c r="D17" i="1"/>
  <c r="D33" i="9"/>
  <c r="T33" i="9" s="1"/>
  <c r="H17" i="2"/>
  <c r="H9" i="2" s="1"/>
  <c r="T17" i="9"/>
  <c r="D43" i="9"/>
  <c r="T43" i="9" s="1"/>
  <c r="H19" i="2"/>
  <c r="D33" i="11"/>
  <c r="T33" i="11" s="1"/>
  <c r="T17" i="11"/>
  <c r="D43" i="11"/>
  <c r="T43" i="11" s="1"/>
  <c r="D43" i="13"/>
  <c r="T43" i="13" s="1"/>
  <c r="H21" i="2"/>
  <c r="T17" i="13"/>
  <c r="D33" i="13"/>
  <c r="T33" i="13" s="1"/>
  <c r="T17" i="10"/>
  <c r="D33" i="10"/>
  <c r="T33" i="10" s="1"/>
  <c r="D43" i="10"/>
  <c r="T43" i="10" s="1"/>
  <c r="H18" i="2"/>
  <c r="D33" i="7"/>
  <c r="T33" i="7" s="1"/>
  <c r="D43" i="7"/>
  <c r="T43" i="7" s="1"/>
  <c r="H15" i="2"/>
  <c r="T17" i="7"/>
  <c r="D33" i="14"/>
  <c r="T33" i="14" s="1"/>
  <c r="T17" i="14"/>
  <c r="H22" i="2"/>
  <c r="D43" i="14"/>
  <c r="T43" i="14" s="1"/>
  <c r="S19" i="2" l="1"/>
  <c r="AC19" i="2"/>
  <c r="S21" i="2"/>
  <c r="AC21" i="2"/>
  <c r="S18" i="2"/>
  <c r="AC18" i="2"/>
  <c r="S16" i="2"/>
  <c r="AC16" i="2"/>
  <c r="H62" i="2"/>
  <c r="H33" i="12"/>
  <c r="X33" i="12" s="1"/>
  <c r="H43" i="12"/>
  <c r="X43" i="12" s="1"/>
  <c r="X17" i="12"/>
  <c r="T17" i="1"/>
  <c r="D33" i="1"/>
  <c r="T33" i="1" s="1"/>
  <c r="D43" i="1"/>
  <c r="T43" i="1" s="1"/>
  <c r="H33" i="7"/>
  <c r="X33" i="7" s="1"/>
  <c r="X17" i="7"/>
  <c r="H57" i="2"/>
  <c r="H43" i="7"/>
  <c r="X43" i="7" s="1"/>
  <c r="H43" i="11"/>
  <c r="X43" i="11" s="1"/>
  <c r="H61" i="2"/>
  <c r="X17" i="11"/>
  <c r="H33" i="11"/>
  <c r="X33" i="11" s="1"/>
  <c r="H64" i="2"/>
  <c r="H43" i="14"/>
  <c r="X43" i="14" s="1"/>
  <c r="X17" i="14"/>
  <c r="H33" i="14"/>
  <c r="X33" i="14" s="1"/>
  <c r="S22" i="2"/>
  <c r="AC22" i="2"/>
  <c r="H58" i="2"/>
  <c r="H33" i="8"/>
  <c r="X33" i="8" s="1"/>
  <c r="X17" i="8"/>
  <c r="H43" i="8"/>
  <c r="X43" i="8" s="1"/>
  <c r="H13" i="2"/>
  <c r="D33" i="5"/>
  <c r="T33" i="5" s="1"/>
  <c r="D43" i="5"/>
  <c r="T43" i="5" s="1"/>
  <c r="T17" i="5"/>
  <c r="H17" i="5"/>
  <c r="H43" i="10"/>
  <c r="X43" i="10" s="1"/>
  <c r="X17" i="10"/>
  <c r="H33" i="10"/>
  <c r="X33" i="10" s="1"/>
  <c r="H60" i="2"/>
  <c r="D33" i="4"/>
  <c r="T33" i="4" s="1"/>
  <c r="D43" i="4"/>
  <c r="T43" i="4" s="1"/>
  <c r="H12" i="2"/>
  <c r="T17" i="4"/>
  <c r="H17" i="4"/>
  <c r="S20" i="2"/>
  <c r="AC20" i="2"/>
  <c r="H17" i="1"/>
  <c r="H33" i="9"/>
  <c r="X33" i="9" s="1"/>
  <c r="H43" i="9"/>
  <c r="X43" i="9" s="1"/>
  <c r="X17" i="9"/>
  <c r="H59" i="2"/>
  <c r="H63" i="2"/>
  <c r="X17" i="13"/>
  <c r="H33" i="13"/>
  <c r="X33" i="13" s="1"/>
  <c r="H43" i="13"/>
  <c r="X43" i="13" s="1"/>
  <c r="D33" i="15"/>
  <c r="T33" i="15" s="1"/>
  <c r="D43" i="15"/>
  <c r="T43" i="15" s="1"/>
  <c r="D17" i="16"/>
  <c r="H8" i="2"/>
  <c r="T17" i="15"/>
  <c r="H14" i="2"/>
  <c r="D43" i="6"/>
  <c r="T43" i="6" s="1"/>
  <c r="D33" i="6"/>
  <c r="T33" i="6" s="1"/>
  <c r="T17" i="6"/>
  <c r="S15" i="2"/>
  <c r="AC15" i="2"/>
  <c r="AC17" i="2"/>
  <c r="S17" i="2"/>
  <c r="H11" i="2"/>
  <c r="T17" i="3"/>
  <c r="D43" i="3"/>
  <c r="T43" i="3" s="1"/>
  <c r="D33" i="3"/>
  <c r="T33" i="3" s="1"/>
  <c r="H17" i="3"/>
  <c r="H10" i="2" l="1"/>
  <c r="H51" i="2"/>
  <c r="H43" i="5"/>
  <c r="X43" i="5" s="1"/>
  <c r="H55" i="2"/>
  <c r="H33" i="5"/>
  <c r="X33" i="5" s="1"/>
  <c r="X17" i="5"/>
  <c r="X17" i="3"/>
  <c r="H33" i="3"/>
  <c r="X33" i="3" s="1"/>
  <c r="H53" i="2"/>
  <c r="H43" i="3"/>
  <c r="X43" i="3" s="1"/>
  <c r="H43" i="6"/>
  <c r="X43" i="6" s="1"/>
  <c r="X17" i="6"/>
  <c r="H33" i="6"/>
  <c r="X33" i="6" s="1"/>
  <c r="H56" i="2"/>
  <c r="S64" i="2"/>
  <c r="AC64" i="2"/>
  <c r="S13" i="2"/>
  <c r="AC13" i="2"/>
  <c r="AC11" i="2"/>
  <c r="S11" i="2"/>
  <c r="AC14" i="2"/>
  <c r="S14" i="2"/>
  <c r="S61" i="2"/>
  <c r="AC61" i="2"/>
  <c r="S62" i="2"/>
  <c r="AC62" i="2"/>
  <c r="AC58" i="2"/>
  <c r="S58" i="2"/>
  <c r="S8" i="2"/>
  <c r="AC8" i="2"/>
  <c r="AC57" i="2"/>
  <c r="S57" i="2"/>
  <c r="S59" i="2"/>
  <c r="AC59" i="2"/>
  <c r="F17" i="1"/>
  <c r="H43" i="1"/>
  <c r="X43" i="1" s="1"/>
  <c r="X17" i="1"/>
  <c r="H33" i="1"/>
  <c r="X33" i="1" s="1"/>
  <c r="D33" i="16"/>
  <c r="T33" i="16" s="1"/>
  <c r="D43" i="16"/>
  <c r="T43" i="16" s="1"/>
  <c r="T17" i="16"/>
  <c r="AC63" i="2"/>
  <c r="S63" i="2"/>
  <c r="H54" i="2"/>
  <c r="H43" i="4"/>
  <c r="X43" i="4" s="1"/>
  <c r="H33" i="4"/>
  <c r="X33" i="4" s="1"/>
  <c r="X17" i="4"/>
  <c r="S12" i="2"/>
  <c r="AC12" i="2"/>
  <c r="S60" i="2"/>
  <c r="AC60" i="2"/>
  <c r="H52" i="2" l="1"/>
  <c r="S54" i="2"/>
  <c r="AC54" i="2"/>
  <c r="AC56" i="2"/>
  <c r="S56" i="2"/>
  <c r="S55" i="2"/>
  <c r="AC55" i="2"/>
  <c r="AC53" i="2"/>
  <c r="S53" i="2"/>
  <c r="F33" i="1"/>
  <c r="V33" i="1" s="1"/>
  <c r="V17" i="1"/>
  <c r="F43" i="1"/>
  <c r="V43" i="1" s="1"/>
  <c r="F33" i="15" l="1"/>
  <c r="V33" i="15" s="1"/>
  <c r="V17" i="15"/>
  <c r="F43" i="15"/>
  <c r="V43" i="15" s="1"/>
  <c r="X17" i="15" l="1"/>
  <c r="H17" i="16"/>
  <c r="H50" i="2"/>
  <c r="H33" i="15"/>
  <c r="X33" i="15" s="1"/>
  <c r="H43" i="15"/>
  <c r="X43" i="15" s="1"/>
  <c r="AC50" i="2" l="1"/>
  <c r="S50" i="2"/>
  <c r="X17" i="16"/>
  <c r="F17" i="16"/>
  <c r="H33" i="16"/>
  <c r="X33" i="16" s="1"/>
  <c r="H43" i="16"/>
  <c r="X43" i="16" s="1"/>
  <c r="F43" i="16" l="1"/>
  <c r="V43" i="16" s="1"/>
  <c r="V17" i="16"/>
  <c r="F33" i="16"/>
  <c r="V33" i="16" s="1"/>
  <c r="G16" i="15" l="1"/>
  <c r="E16" i="15"/>
  <c r="C32" i="15"/>
  <c r="S32" i="15" s="1"/>
  <c r="C42" i="15"/>
  <c r="S42" i="15" s="1"/>
  <c r="C16" i="16"/>
  <c r="S16" i="15"/>
  <c r="S16" i="16" l="1"/>
  <c r="C42" i="16"/>
  <c r="S42" i="16" s="1"/>
  <c r="C32" i="16"/>
  <c r="S32" i="16" s="1"/>
  <c r="E16" i="16"/>
  <c r="G16" i="16"/>
  <c r="U16" i="15"/>
  <c r="E42" i="15"/>
  <c r="U42" i="15" s="1"/>
  <c r="E32" i="15"/>
  <c r="U32" i="15" s="1"/>
  <c r="W16" i="15"/>
  <c r="G32" i="15"/>
  <c r="W32" i="15" s="1"/>
  <c r="G42" i="15"/>
  <c r="W42" i="15" s="1"/>
  <c r="G42" i="16" l="1"/>
  <c r="W42" i="16" s="1"/>
  <c r="W16" i="16"/>
  <c r="G32" i="16"/>
  <c r="W32" i="16" s="1"/>
  <c r="U16" i="16"/>
  <c r="E42" i="16"/>
  <c r="U42" i="16" s="1"/>
  <c r="E32" i="16"/>
  <c r="U32" i="16" s="1"/>
  <c r="C17" i="1"/>
  <c r="C33" i="5"/>
  <c r="S33" i="5" s="1"/>
  <c r="C43" i="5"/>
  <c r="S43" i="5" s="1"/>
  <c r="S17" i="5"/>
  <c r="E17" i="5"/>
  <c r="G17" i="5"/>
  <c r="E17" i="8"/>
  <c r="G17" i="8"/>
  <c r="C43" i="8"/>
  <c r="S43" i="8" s="1"/>
  <c r="S17" i="8"/>
  <c r="C33" i="8"/>
  <c r="S33" i="8" s="1"/>
  <c r="E17" i="14"/>
  <c r="G17" i="14"/>
  <c r="S17" i="14"/>
  <c r="C33" i="14"/>
  <c r="S33" i="14" s="1"/>
  <c r="C43" i="14"/>
  <c r="S43" i="14" s="1"/>
  <c r="E17" i="6"/>
  <c r="G17" i="6"/>
  <c r="C43" i="6"/>
  <c r="S43" i="6" s="1"/>
  <c r="S17" i="6"/>
  <c r="C33" i="6"/>
  <c r="S33" i="6" s="1"/>
  <c r="S18" i="4"/>
  <c r="C44" i="4"/>
  <c r="S44" i="4" s="1"/>
  <c r="C34" i="4"/>
  <c r="S34" i="4" s="1"/>
  <c r="E17" i="10"/>
  <c r="G17" i="10"/>
  <c r="S17" i="10"/>
  <c r="C43" i="10"/>
  <c r="S43" i="10" s="1"/>
  <c r="C33" i="10"/>
  <c r="S33" i="10" s="1"/>
  <c r="C34" i="12"/>
  <c r="S34" i="12" s="1"/>
  <c r="C44" i="12"/>
  <c r="S44" i="12" s="1"/>
  <c r="S18" i="12"/>
  <c r="E17" i="12"/>
  <c r="G17" i="12"/>
  <c r="S17" i="12"/>
  <c r="C43" i="12"/>
  <c r="S43" i="12" s="1"/>
  <c r="C33" i="12"/>
  <c r="S33" i="12" s="1"/>
  <c r="C43" i="4"/>
  <c r="S43" i="4" s="1"/>
  <c r="S17" i="4"/>
  <c r="C33" i="4"/>
  <c r="S33" i="4" s="1"/>
  <c r="E17" i="4"/>
  <c r="G17" i="4"/>
  <c r="S17" i="3"/>
  <c r="C43" i="3"/>
  <c r="S43" i="3" s="1"/>
  <c r="C33" i="3"/>
  <c r="S33" i="3" s="1"/>
  <c r="E17" i="3"/>
  <c r="G17" i="3"/>
  <c r="E17" i="7"/>
  <c r="G17" i="7"/>
  <c r="C33" i="7"/>
  <c r="S33" i="7" s="1"/>
  <c r="S17" i="7"/>
  <c r="C43" i="7"/>
  <c r="S43" i="7" s="1"/>
  <c r="E17" i="9"/>
  <c r="G17" i="9"/>
  <c r="C33" i="9"/>
  <c r="S33" i="9" s="1"/>
  <c r="S17" i="9"/>
  <c r="C43" i="9"/>
  <c r="S43" i="9" s="1"/>
  <c r="E17" i="11"/>
  <c r="G17" i="11"/>
  <c r="C43" i="11"/>
  <c r="S43" i="11" s="1"/>
  <c r="S17" i="11"/>
  <c r="C33" i="11"/>
  <c r="S33" i="11" s="1"/>
  <c r="C34" i="11" l="1"/>
  <c r="S34" i="11" s="1"/>
  <c r="S18" i="11"/>
  <c r="C44" i="11"/>
  <c r="S44" i="11" s="1"/>
  <c r="S17" i="1"/>
  <c r="C43" i="1"/>
  <c r="S43" i="1" s="1"/>
  <c r="C33" i="1"/>
  <c r="S33" i="1" s="1"/>
  <c r="E17" i="1"/>
  <c r="G17" i="1"/>
  <c r="G43" i="10"/>
  <c r="W43" i="10" s="1"/>
  <c r="G33" i="10"/>
  <c r="W33" i="10" s="1"/>
  <c r="W17" i="10"/>
  <c r="W17" i="14"/>
  <c r="G43" i="14"/>
  <c r="W43" i="14" s="1"/>
  <c r="G33" i="14"/>
  <c r="W33" i="14" s="1"/>
  <c r="W17" i="4"/>
  <c r="G33" i="4"/>
  <c r="W33" i="4" s="1"/>
  <c r="G43" i="4"/>
  <c r="W43" i="4" s="1"/>
  <c r="W17" i="5"/>
  <c r="G33" i="5"/>
  <c r="W33" i="5" s="1"/>
  <c r="G43" i="5"/>
  <c r="W43" i="5" s="1"/>
  <c r="G43" i="11"/>
  <c r="W43" i="11" s="1"/>
  <c r="W17" i="11"/>
  <c r="G33" i="11"/>
  <c r="W33" i="11" s="1"/>
  <c r="H40" i="2"/>
  <c r="E43" i="11"/>
  <c r="U43" i="11" s="1"/>
  <c r="E33" i="11"/>
  <c r="U33" i="11" s="1"/>
  <c r="U17" i="11"/>
  <c r="G33" i="7"/>
  <c r="W33" i="7" s="1"/>
  <c r="W17" i="7"/>
  <c r="G43" i="7"/>
  <c r="W43" i="7" s="1"/>
  <c r="S18" i="5"/>
  <c r="C34" i="5"/>
  <c r="S34" i="5" s="1"/>
  <c r="C44" i="5"/>
  <c r="S44" i="5" s="1"/>
  <c r="E33" i="14"/>
  <c r="U33" i="14" s="1"/>
  <c r="H43" i="2"/>
  <c r="E43" i="14"/>
  <c r="U43" i="14" s="1"/>
  <c r="U17" i="14"/>
  <c r="E17" i="13"/>
  <c r="G17" i="13"/>
  <c r="S17" i="13"/>
  <c r="C33" i="13"/>
  <c r="S33" i="13" s="1"/>
  <c r="C43" i="13"/>
  <c r="S43" i="13" s="1"/>
  <c r="G33" i="12"/>
  <c r="W33" i="12" s="1"/>
  <c r="W17" i="12"/>
  <c r="G43" i="12"/>
  <c r="W43" i="12" s="1"/>
  <c r="E33" i="10"/>
  <c r="U33" i="10" s="1"/>
  <c r="E43" i="10"/>
  <c r="U43" i="10" s="1"/>
  <c r="U17" i="10"/>
  <c r="H39" i="2"/>
  <c r="S18" i="13"/>
  <c r="C44" i="13"/>
  <c r="S44" i="13" s="1"/>
  <c r="C34" i="13"/>
  <c r="S34" i="13" s="1"/>
  <c r="E33" i="7"/>
  <c r="U33" i="7" s="1"/>
  <c r="E43" i="7"/>
  <c r="U43" i="7" s="1"/>
  <c r="U17" i="7"/>
  <c r="H36" i="2"/>
  <c r="H41" i="2"/>
  <c r="E43" i="12"/>
  <c r="U43" i="12" s="1"/>
  <c r="U17" i="12"/>
  <c r="E33" i="12"/>
  <c r="U33" i="12" s="1"/>
  <c r="E43" i="6"/>
  <c r="U43" i="6" s="1"/>
  <c r="E33" i="6"/>
  <c r="U33" i="6" s="1"/>
  <c r="U17" i="6"/>
  <c r="H35" i="2"/>
  <c r="S19" i="11"/>
  <c r="C45" i="11"/>
  <c r="S45" i="11" s="1"/>
  <c r="C35" i="11"/>
  <c r="S35" i="11" s="1"/>
  <c r="U17" i="4"/>
  <c r="H33" i="2"/>
  <c r="E33" i="4"/>
  <c r="U33" i="4" s="1"/>
  <c r="E43" i="4"/>
  <c r="U43" i="4" s="1"/>
  <c r="E33" i="5"/>
  <c r="U33" i="5" s="1"/>
  <c r="H34" i="2"/>
  <c r="U17" i="5"/>
  <c r="E43" i="5"/>
  <c r="U43" i="5" s="1"/>
  <c r="W17" i="9"/>
  <c r="G43" i="9"/>
  <c r="W43" i="9" s="1"/>
  <c r="G33" i="9"/>
  <c r="W33" i="9" s="1"/>
  <c r="S18" i="7"/>
  <c r="C34" i="7"/>
  <c r="S34" i="7" s="1"/>
  <c r="C44" i="7"/>
  <c r="S44" i="7" s="1"/>
  <c r="W17" i="6"/>
  <c r="G33" i="6"/>
  <c r="W33" i="6" s="1"/>
  <c r="G43" i="6"/>
  <c r="W43" i="6" s="1"/>
  <c r="G43" i="3"/>
  <c r="W43" i="3" s="1"/>
  <c r="W17" i="3"/>
  <c r="G33" i="3"/>
  <c r="W33" i="3" s="1"/>
  <c r="G33" i="8"/>
  <c r="W33" i="8" s="1"/>
  <c r="G43" i="8"/>
  <c r="W43" i="8" s="1"/>
  <c r="W17" i="8"/>
  <c r="C18" i="1"/>
  <c r="C44" i="9"/>
  <c r="S44" i="9" s="1"/>
  <c r="S18" i="9"/>
  <c r="C34" i="9"/>
  <c r="S34" i="9" s="1"/>
  <c r="E33" i="9"/>
  <c r="U33" i="9" s="1"/>
  <c r="E43" i="9"/>
  <c r="U43" i="9" s="1"/>
  <c r="H38" i="2"/>
  <c r="U17" i="9"/>
  <c r="S19" i="8"/>
  <c r="C45" i="8"/>
  <c r="S45" i="8" s="1"/>
  <c r="C35" i="8"/>
  <c r="S35" i="8" s="1"/>
  <c r="S19" i="12"/>
  <c r="C35" i="12"/>
  <c r="S35" i="12" s="1"/>
  <c r="C45" i="12"/>
  <c r="S45" i="12" s="1"/>
  <c r="E43" i="3"/>
  <c r="U43" i="3" s="1"/>
  <c r="U17" i="3"/>
  <c r="H32" i="2"/>
  <c r="E33" i="3"/>
  <c r="U33" i="3" s="1"/>
  <c r="S18" i="10"/>
  <c r="C34" i="10"/>
  <c r="S34" i="10" s="1"/>
  <c r="C44" i="10"/>
  <c r="S44" i="10" s="1"/>
  <c r="C34" i="8"/>
  <c r="S34" i="8" s="1"/>
  <c r="S18" i="8"/>
  <c r="C44" i="8"/>
  <c r="S44" i="8" s="1"/>
  <c r="H37" i="2"/>
  <c r="E33" i="8"/>
  <c r="U33" i="8" s="1"/>
  <c r="U17" i="8"/>
  <c r="E43" i="8"/>
  <c r="U43" i="8" s="1"/>
  <c r="S19" i="9"/>
  <c r="C45" i="9"/>
  <c r="S45" i="9" s="1"/>
  <c r="C35" i="9"/>
  <c r="S35" i="9" s="1"/>
  <c r="C19" i="1" l="1"/>
  <c r="E17" i="15"/>
  <c r="G17" i="15"/>
  <c r="C33" i="15"/>
  <c r="S33" i="15" s="1"/>
  <c r="S17" i="15"/>
  <c r="C43" i="15"/>
  <c r="S43" i="15" s="1"/>
  <c r="S36" i="2"/>
  <c r="AC36" i="2"/>
  <c r="S19" i="7"/>
  <c r="C35" i="7"/>
  <c r="S35" i="7" s="1"/>
  <c r="C45" i="7"/>
  <c r="S45" i="7" s="1"/>
  <c r="S18" i="1"/>
  <c r="C34" i="1"/>
  <c r="S34" i="1" s="1"/>
  <c r="C44" i="1"/>
  <c r="S44" i="1" s="1"/>
  <c r="AC41" i="2"/>
  <c r="S41" i="2"/>
  <c r="W17" i="13"/>
  <c r="G33" i="13"/>
  <c r="W33" i="13" s="1"/>
  <c r="G43" i="13"/>
  <c r="W43" i="13" s="1"/>
  <c r="AC40" i="2"/>
  <c r="S40" i="2"/>
  <c r="E33" i="13"/>
  <c r="U33" i="13" s="1"/>
  <c r="H42" i="2"/>
  <c r="E43" i="13"/>
  <c r="U43" i="13" s="1"/>
  <c r="U17" i="13"/>
  <c r="S19" i="4"/>
  <c r="C35" i="4"/>
  <c r="S35" i="4" s="1"/>
  <c r="C45" i="4"/>
  <c r="S45" i="4" s="1"/>
  <c r="AC34" i="2"/>
  <c r="S34" i="2"/>
  <c r="S18" i="6"/>
  <c r="C34" i="6"/>
  <c r="S34" i="6" s="1"/>
  <c r="C44" i="6"/>
  <c r="S44" i="6" s="1"/>
  <c r="W17" i="1"/>
  <c r="G43" i="1"/>
  <c r="W43" i="1" s="1"/>
  <c r="G33" i="1"/>
  <c r="W33" i="1" s="1"/>
  <c r="C44" i="3"/>
  <c r="S44" i="3" s="1"/>
  <c r="C34" i="3"/>
  <c r="S34" i="3" s="1"/>
  <c r="S18" i="3"/>
  <c r="S43" i="2"/>
  <c r="AC43" i="2"/>
  <c r="S38" i="2"/>
  <c r="AC38" i="2"/>
  <c r="C45" i="3"/>
  <c r="S45" i="3" s="1"/>
  <c r="S19" i="3"/>
  <c r="C35" i="3"/>
  <c r="S35" i="3" s="1"/>
  <c r="AC35" i="2"/>
  <c r="S35" i="2"/>
  <c r="U17" i="1"/>
  <c r="E43" i="1"/>
  <c r="U43" i="1" s="1"/>
  <c r="E33" i="1"/>
  <c r="U33" i="1" s="1"/>
  <c r="S19" i="5"/>
  <c r="C35" i="5"/>
  <c r="S35" i="5" s="1"/>
  <c r="C45" i="5"/>
  <c r="S45" i="5" s="1"/>
  <c r="S19" i="14"/>
  <c r="C45" i="14"/>
  <c r="S45" i="14" s="1"/>
  <c r="C35" i="14"/>
  <c r="S35" i="14" s="1"/>
  <c r="S19" i="13"/>
  <c r="C35" i="13"/>
  <c r="S35" i="13" s="1"/>
  <c r="C45" i="13"/>
  <c r="S45" i="13" s="1"/>
  <c r="S39" i="2"/>
  <c r="AC39" i="2"/>
  <c r="S32" i="2"/>
  <c r="AC32" i="2"/>
  <c r="S19" i="10"/>
  <c r="C35" i="10"/>
  <c r="S35" i="10" s="1"/>
  <c r="C45" i="10"/>
  <c r="S45" i="10" s="1"/>
  <c r="AC33" i="2"/>
  <c r="S33" i="2"/>
  <c r="S37" i="2"/>
  <c r="AC37" i="2"/>
  <c r="S18" i="14"/>
  <c r="C44" i="14"/>
  <c r="S44" i="14" s="1"/>
  <c r="C34" i="14"/>
  <c r="S34" i="14" s="1"/>
  <c r="S19" i="1" l="1"/>
  <c r="C36" i="1"/>
  <c r="C35" i="1"/>
  <c r="S35" i="1" s="1"/>
  <c r="C45" i="1"/>
  <c r="S45" i="1" s="1"/>
  <c r="C17" i="16"/>
  <c r="G33" i="15"/>
  <c r="W33" i="15" s="1"/>
  <c r="W17" i="15"/>
  <c r="G43" i="15"/>
  <c r="W43" i="15" s="1"/>
  <c r="U17" i="15"/>
  <c r="E43" i="15"/>
  <c r="U43" i="15" s="1"/>
  <c r="H29" i="2"/>
  <c r="E33" i="15"/>
  <c r="U33" i="15" s="1"/>
  <c r="S19" i="6"/>
  <c r="C35" i="6"/>
  <c r="S35" i="6" s="1"/>
  <c r="C45" i="6"/>
  <c r="S45" i="6" s="1"/>
  <c r="S42" i="2"/>
  <c r="AC42" i="2"/>
  <c r="C43" i="16" l="1"/>
  <c r="S43" i="16" s="1"/>
  <c r="S17" i="16"/>
  <c r="C33" i="16"/>
  <c r="S33" i="16" s="1"/>
  <c r="E17" i="16"/>
  <c r="G17" i="16"/>
  <c r="S18" i="15"/>
  <c r="C44" i="15"/>
  <c r="S44" i="15" s="1"/>
  <c r="C34" i="15"/>
  <c r="S34" i="15" s="1"/>
  <c r="C18" i="16"/>
  <c r="S29" i="2"/>
  <c r="AC29" i="2"/>
  <c r="G33" i="16" l="1"/>
  <c r="W33" i="16" s="1"/>
  <c r="W17" i="16"/>
  <c r="G43" i="16"/>
  <c r="W43" i="16" s="1"/>
  <c r="E33" i="16"/>
  <c r="U33" i="16" s="1"/>
  <c r="E43" i="16"/>
  <c r="U43" i="16" s="1"/>
  <c r="U17" i="16"/>
  <c r="C34" i="16"/>
  <c r="S34" i="16" s="1"/>
  <c r="C44" i="16"/>
  <c r="S44" i="16" s="1"/>
  <c r="S18" i="16"/>
  <c r="S19" i="15"/>
  <c r="C45" i="15"/>
  <c r="S45" i="15" s="1"/>
  <c r="C35" i="15"/>
  <c r="S35" i="15" s="1"/>
  <c r="C19" i="16"/>
  <c r="C36" i="16" s="1"/>
  <c r="S19" i="16" l="1"/>
  <c r="C35" i="16"/>
  <c r="S35" i="16" s="1"/>
  <c r="C45" i="16"/>
  <c r="S45" i="16" s="1"/>
  <c r="T18" i="5" l="1"/>
  <c r="D44" i="5"/>
  <c r="T44" i="5" s="1"/>
  <c r="H18" i="5"/>
  <c r="D34" i="5"/>
  <c r="T34" i="5" s="1"/>
  <c r="I13" i="2"/>
  <c r="E18" i="5"/>
  <c r="E18" i="6"/>
  <c r="H18" i="6"/>
  <c r="T18" i="6"/>
  <c r="I14" i="2"/>
  <c r="D34" i="6"/>
  <c r="T34" i="6" s="1"/>
  <c r="D44" i="6"/>
  <c r="T44" i="6" s="1"/>
  <c r="E18" i="9"/>
  <c r="H18" i="9"/>
  <c r="T18" i="9"/>
  <c r="I17" i="2"/>
  <c r="D44" i="9"/>
  <c r="T44" i="9" s="1"/>
  <c r="D34" i="9"/>
  <c r="T34" i="9" s="1"/>
  <c r="D18" i="1"/>
  <c r="H18" i="11"/>
  <c r="E18" i="11"/>
  <c r="D44" i="11"/>
  <c r="T44" i="11" s="1"/>
  <c r="I19" i="2"/>
  <c r="D34" i="11"/>
  <c r="T34" i="11" s="1"/>
  <c r="T18" i="11"/>
  <c r="H18" i="12"/>
  <c r="E18" i="12"/>
  <c r="D34" i="12"/>
  <c r="T34" i="12" s="1"/>
  <c r="D44" i="12"/>
  <c r="T44" i="12" s="1"/>
  <c r="I20" i="2"/>
  <c r="T18" i="12"/>
  <c r="I12" i="2"/>
  <c r="D34" i="4"/>
  <c r="T34" i="4" s="1"/>
  <c r="T18" i="4"/>
  <c r="H18" i="4"/>
  <c r="E18" i="4"/>
  <c r="D44" i="4"/>
  <c r="T44" i="4" s="1"/>
  <c r="T18" i="3"/>
  <c r="D34" i="3"/>
  <c r="T34" i="3" s="1"/>
  <c r="E18" i="3"/>
  <c r="I11" i="2"/>
  <c r="H18" i="3"/>
  <c r="D44" i="3"/>
  <c r="T44" i="3" s="1"/>
  <c r="E18" i="13"/>
  <c r="H18" i="13"/>
  <c r="D44" i="13"/>
  <c r="T44" i="13" s="1"/>
  <c r="D34" i="13"/>
  <c r="T34" i="13" s="1"/>
  <c r="I21" i="2"/>
  <c r="T18" i="13"/>
  <c r="E18" i="10"/>
  <c r="H18" i="10"/>
  <c r="I18" i="2"/>
  <c r="D44" i="10"/>
  <c r="T44" i="10" s="1"/>
  <c r="D34" i="10"/>
  <c r="T34" i="10" s="1"/>
  <c r="T18" i="10"/>
  <c r="H18" i="7"/>
  <c r="E18" i="7"/>
  <c r="D34" i="7"/>
  <c r="T34" i="7" s="1"/>
  <c r="I15" i="2"/>
  <c r="T18" i="7"/>
  <c r="D44" i="7"/>
  <c r="T44" i="7" s="1"/>
  <c r="H18" i="8"/>
  <c r="E18" i="8"/>
  <c r="I16" i="2"/>
  <c r="D44" i="8"/>
  <c r="T44" i="8" s="1"/>
  <c r="T18" i="8"/>
  <c r="D34" i="8"/>
  <c r="T34" i="8" s="1"/>
  <c r="H18" i="14"/>
  <c r="E18" i="14"/>
  <c r="D44" i="14"/>
  <c r="T44" i="14" s="1"/>
  <c r="T18" i="14"/>
  <c r="D34" i="14"/>
  <c r="T34" i="14" s="1"/>
  <c r="I22" i="2"/>
  <c r="I10" i="2" l="1"/>
  <c r="I9" i="2"/>
  <c r="G18" i="11"/>
  <c r="I61" i="2"/>
  <c r="H34" i="11"/>
  <c r="X34" i="11" s="1"/>
  <c r="H44" i="11"/>
  <c r="X44" i="11" s="1"/>
  <c r="X18" i="11"/>
  <c r="E44" i="4"/>
  <c r="U44" i="4" s="1"/>
  <c r="U18" i="4"/>
  <c r="E34" i="4"/>
  <c r="U34" i="4" s="1"/>
  <c r="I33" i="2"/>
  <c r="T17" i="2"/>
  <c r="AD17" i="2"/>
  <c r="H34" i="4"/>
  <c r="X34" i="4" s="1"/>
  <c r="H44" i="4"/>
  <c r="X44" i="4" s="1"/>
  <c r="I54" i="2"/>
  <c r="G18" i="4"/>
  <c r="X18" i="4"/>
  <c r="G18" i="9"/>
  <c r="H18" i="1"/>
  <c r="H44" i="9"/>
  <c r="X44" i="9" s="1"/>
  <c r="H34" i="9"/>
  <c r="X34" i="9" s="1"/>
  <c r="X18" i="9"/>
  <c r="I59" i="2"/>
  <c r="I51" i="2" s="1"/>
  <c r="E44" i="3"/>
  <c r="U44" i="3" s="1"/>
  <c r="U18" i="3"/>
  <c r="I32" i="2"/>
  <c r="E34" i="3"/>
  <c r="U34" i="3" s="1"/>
  <c r="G18" i="7"/>
  <c r="H44" i="7"/>
  <c r="X44" i="7" s="1"/>
  <c r="I57" i="2"/>
  <c r="X18" i="7"/>
  <c r="H34" i="7"/>
  <c r="X34" i="7" s="1"/>
  <c r="AD12" i="2"/>
  <c r="T12" i="2"/>
  <c r="T19" i="5"/>
  <c r="E19" i="5"/>
  <c r="E36" i="5" s="1"/>
  <c r="D35" i="5"/>
  <c r="T35" i="5" s="1"/>
  <c r="J13" i="2"/>
  <c r="V13" i="2" s="1"/>
  <c r="D45" i="5"/>
  <c r="T45" i="5" s="1"/>
  <c r="H19" i="5"/>
  <c r="H36" i="5" s="1"/>
  <c r="G18" i="10"/>
  <c r="H34" i="10"/>
  <c r="X34" i="10" s="1"/>
  <c r="H44" i="10"/>
  <c r="X44" i="10" s="1"/>
  <c r="I60" i="2"/>
  <c r="X18" i="10"/>
  <c r="E19" i="13"/>
  <c r="E36" i="13" s="1"/>
  <c r="H19" i="13"/>
  <c r="H36" i="13" s="1"/>
  <c r="T19" i="13"/>
  <c r="D35" i="13"/>
  <c r="T35" i="13" s="1"/>
  <c r="D45" i="13"/>
  <c r="T45" i="13" s="1"/>
  <c r="J21" i="2"/>
  <c r="V21" i="2" s="1"/>
  <c r="U18" i="10"/>
  <c r="E44" i="10"/>
  <c r="U44" i="10" s="1"/>
  <c r="I39" i="2"/>
  <c r="E34" i="10"/>
  <c r="U34" i="10" s="1"/>
  <c r="AD20" i="2"/>
  <c r="T20" i="2"/>
  <c r="T14" i="2"/>
  <c r="AD14" i="2"/>
  <c r="D44" i="1"/>
  <c r="T44" i="1" s="1"/>
  <c r="E18" i="1"/>
  <c r="T18" i="1"/>
  <c r="D34" i="1"/>
  <c r="T34" i="1" s="1"/>
  <c r="T18" i="2"/>
  <c r="AD18" i="2"/>
  <c r="E34" i="14"/>
  <c r="U34" i="14" s="1"/>
  <c r="I43" i="2"/>
  <c r="E44" i="14"/>
  <c r="U44" i="14" s="1"/>
  <c r="U18" i="14"/>
  <c r="G18" i="14"/>
  <c r="X18" i="14"/>
  <c r="I64" i="2"/>
  <c r="H34" i="14"/>
  <c r="X34" i="14" s="1"/>
  <c r="H44" i="14"/>
  <c r="X44" i="14" s="1"/>
  <c r="G18" i="6"/>
  <c r="H34" i="6"/>
  <c r="X34" i="6" s="1"/>
  <c r="X18" i="6"/>
  <c r="H44" i="6"/>
  <c r="X44" i="6" s="1"/>
  <c r="I56" i="2"/>
  <c r="AD21" i="2"/>
  <c r="T21" i="2"/>
  <c r="E44" i="12"/>
  <c r="U44" i="12" s="1"/>
  <c r="E34" i="12"/>
  <c r="U34" i="12" s="1"/>
  <c r="U18" i="12"/>
  <c r="I41" i="2"/>
  <c r="E34" i="6"/>
  <c r="U34" i="6" s="1"/>
  <c r="U18" i="6"/>
  <c r="E44" i="6"/>
  <c r="U44" i="6" s="1"/>
  <c r="I35" i="2"/>
  <c r="E44" i="5"/>
  <c r="U44" i="5" s="1"/>
  <c r="U18" i="5"/>
  <c r="I34" i="2"/>
  <c r="E34" i="5"/>
  <c r="U34" i="5" s="1"/>
  <c r="AD15" i="2"/>
  <c r="T15" i="2"/>
  <c r="G18" i="13"/>
  <c r="H44" i="13"/>
  <c r="X44" i="13" s="1"/>
  <c r="I63" i="2"/>
  <c r="H34" i="13"/>
  <c r="X34" i="13" s="1"/>
  <c r="X18" i="13"/>
  <c r="T13" i="2"/>
  <c r="AD13" i="2"/>
  <c r="T16" i="2"/>
  <c r="AD16" i="2"/>
  <c r="U18" i="13"/>
  <c r="E44" i="13"/>
  <c r="U44" i="13" s="1"/>
  <c r="I42" i="2"/>
  <c r="E34" i="13"/>
  <c r="U34" i="13" s="1"/>
  <c r="E19" i="6"/>
  <c r="E36" i="6" s="1"/>
  <c r="H19" i="6"/>
  <c r="H36" i="6" s="1"/>
  <c r="J14" i="2"/>
  <c r="V14" i="2" s="1"/>
  <c r="D35" i="6"/>
  <c r="T35" i="6" s="1"/>
  <c r="T19" i="6"/>
  <c r="D45" i="6"/>
  <c r="T45" i="6" s="1"/>
  <c r="E19" i="8"/>
  <c r="E36" i="8" s="1"/>
  <c r="H19" i="8"/>
  <c r="H36" i="8" s="1"/>
  <c r="D35" i="8"/>
  <c r="T35" i="8" s="1"/>
  <c r="T19" i="8"/>
  <c r="J16" i="2"/>
  <c r="V16" i="2" s="1"/>
  <c r="D45" i="8"/>
  <c r="T45" i="8" s="1"/>
  <c r="U18" i="8"/>
  <c r="E44" i="8"/>
  <c r="U44" i="8" s="1"/>
  <c r="I37" i="2"/>
  <c r="E34" i="8"/>
  <c r="U34" i="8" s="1"/>
  <c r="AD19" i="2"/>
  <c r="T19" i="2"/>
  <c r="H34" i="5"/>
  <c r="X34" i="5" s="1"/>
  <c r="I55" i="2"/>
  <c r="H44" i="5"/>
  <c r="X44" i="5" s="1"/>
  <c r="X18" i="5"/>
  <c r="G18" i="5"/>
  <c r="J11" i="2"/>
  <c r="E19" i="3"/>
  <c r="E36" i="3" s="1"/>
  <c r="H19" i="3"/>
  <c r="H36" i="3" s="1"/>
  <c r="D45" i="3"/>
  <c r="T45" i="3" s="1"/>
  <c r="D35" i="3"/>
  <c r="T35" i="3" s="1"/>
  <c r="T19" i="3"/>
  <c r="E19" i="7"/>
  <c r="E36" i="7" s="1"/>
  <c r="H19" i="7"/>
  <c r="H36" i="7" s="1"/>
  <c r="J15" i="2"/>
  <c r="V15" i="2" s="1"/>
  <c r="D35" i="7"/>
  <c r="T35" i="7" s="1"/>
  <c r="D45" i="7"/>
  <c r="T45" i="7" s="1"/>
  <c r="T19" i="7"/>
  <c r="AD22" i="2"/>
  <c r="T22" i="2"/>
  <c r="E44" i="9"/>
  <c r="U44" i="9" s="1"/>
  <c r="U18" i="9"/>
  <c r="E34" i="9"/>
  <c r="U34" i="9" s="1"/>
  <c r="I38" i="2"/>
  <c r="D35" i="4"/>
  <c r="T35" i="4" s="1"/>
  <c r="E19" i="4"/>
  <c r="E36" i="4" s="1"/>
  <c r="D45" i="4"/>
  <c r="T45" i="4" s="1"/>
  <c r="J12" i="2"/>
  <c r="V12" i="2" s="1"/>
  <c r="T19" i="4"/>
  <c r="H19" i="4"/>
  <c r="H36" i="4" s="1"/>
  <c r="H19" i="14"/>
  <c r="H36" i="14" s="1"/>
  <c r="E19" i="14"/>
  <c r="E36" i="14" s="1"/>
  <c r="D35" i="14"/>
  <c r="T35" i="14" s="1"/>
  <c r="T19" i="14"/>
  <c r="J22" i="2"/>
  <c r="V22" i="2" s="1"/>
  <c r="D45" i="14"/>
  <c r="T45" i="14" s="1"/>
  <c r="E19" i="12"/>
  <c r="E36" i="12" s="1"/>
  <c r="H19" i="12"/>
  <c r="H36" i="12" s="1"/>
  <c r="D35" i="12"/>
  <c r="T35" i="12" s="1"/>
  <c r="D45" i="12"/>
  <c r="T45" i="12" s="1"/>
  <c r="T19" i="12"/>
  <c r="J20" i="2"/>
  <c r="V20" i="2" s="1"/>
  <c r="G18" i="8"/>
  <c r="X18" i="8"/>
  <c r="H44" i="8"/>
  <c r="X44" i="8" s="1"/>
  <c r="I58" i="2"/>
  <c r="H34" i="8"/>
  <c r="X34" i="8" s="1"/>
  <c r="H34" i="3"/>
  <c r="X34" i="3" s="1"/>
  <c r="H44" i="3"/>
  <c r="X44" i="3" s="1"/>
  <c r="G18" i="3"/>
  <c r="I53" i="2"/>
  <c r="X18" i="3"/>
  <c r="E19" i="11"/>
  <c r="E36" i="11" s="1"/>
  <c r="H19" i="11"/>
  <c r="H36" i="11" s="1"/>
  <c r="D45" i="11"/>
  <c r="T45" i="11" s="1"/>
  <c r="D35" i="11"/>
  <c r="T35" i="11" s="1"/>
  <c r="J19" i="2"/>
  <c r="V19" i="2" s="1"/>
  <c r="T19" i="11"/>
  <c r="H19" i="10"/>
  <c r="H36" i="10" s="1"/>
  <c r="E19" i="10"/>
  <c r="E36" i="10" s="1"/>
  <c r="D35" i="10"/>
  <c r="T35" i="10" s="1"/>
  <c r="T19" i="10"/>
  <c r="J18" i="2"/>
  <c r="V18" i="2" s="1"/>
  <c r="D45" i="10"/>
  <c r="T45" i="10" s="1"/>
  <c r="I36" i="2"/>
  <c r="E34" i="7"/>
  <c r="U34" i="7" s="1"/>
  <c r="U18" i="7"/>
  <c r="E44" i="7"/>
  <c r="U44" i="7" s="1"/>
  <c r="E19" i="9"/>
  <c r="E36" i="9" s="1"/>
  <c r="H19" i="9"/>
  <c r="H36" i="9" s="1"/>
  <c r="D19" i="1"/>
  <c r="D36" i="1" s="1"/>
  <c r="J17" i="2"/>
  <c r="D45" i="9"/>
  <c r="T45" i="9" s="1"/>
  <c r="D35" i="9"/>
  <c r="T35" i="9" s="1"/>
  <c r="T19" i="9"/>
  <c r="G18" i="12"/>
  <c r="H44" i="12"/>
  <c r="X44" i="12" s="1"/>
  <c r="X18" i="12"/>
  <c r="H34" i="12"/>
  <c r="X34" i="12" s="1"/>
  <c r="I62" i="2"/>
  <c r="T11" i="2"/>
  <c r="AD11" i="2"/>
  <c r="U18" i="11"/>
  <c r="I40" i="2"/>
  <c r="E44" i="11"/>
  <c r="U44" i="11" s="1"/>
  <c r="E34" i="11"/>
  <c r="U34" i="11" s="1"/>
  <c r="I52" i="2" l="1"/>
  <c r="V17" i="2"/>
  <c r="J9" i="2"/>
  <c r="V11" i="2"/>
  <c r="J10" i="2"/>
  <c r="G19" i="9"/>
  <c r="G36" i="9" s="1"/>
  <c r="X19" i="9"/>
  <c r="H35" i="9"/>
  <c r="X35" i="9" s="1"/>
  <c r="H19" i="1"/>
  <c r="H36" i="1" s="1"/>
  <c r="H45" i="9"/>
  <c r="X45" i="9" s="1"/>
  <c r="J59" i="2"/>
  <c r="W18" i="3"/>
  <c r="G34" i="3"/>
  <c r="W34" i="3" s="1"/>
  <c r="G44" i="3"/>
  <c r="W44" i="3" s="1"/>
  <c r="G19" i="4"/>
  <c r="G36" i="4" s="1"/>
  <c r="H35" i="4"/>
  <c r="X35" i="4" s="1"/>
  <c r="H45" i="4"/>
  <c r="X45" i="4" s="1"/>
  <c r="X19" i="4"/>
  <c r="J54" i="2"/>
  <c r="V54" i="2" s="1"/>
  <c r="E35" i="8"/>
  <c r="U35" i="8" s="1"/>
  <c r="J37" i="2"/>
  <c r="V37" i="2" s="1"/>
  <c r="E45" i="8"/>
  <c r="U45" i="8" s="1"/>
  <c r="U19" i="8"/>
  <c r="G44" i="6"/>
  <c r="W44" i="6" s="1"/>
  <c r="W18" i="6"/>
  <c r="G34" i="6"/>
  <c r="W34" i="6" s="1"/>
  <c r="AD53" i="2"/>
  <c r="T53" i="2"/>
  <c r="G44" i="13"/>
  <c r="W44" i="13" s="1"/>
  <c r="W18" i="13"/>
  <c r="G34" i="13"/>
  <c r="W34" i="13" s="1"/>
  <c r="E45" i="5"/>
  <c r="U45" i="5" s="1"/>
  <c r="U19" i="5"/>
  <c r="J34" i="2"/>
  <c r="V34" i="2" s="1"/>
  <c r="E35" i="5"/>
  <c r="U35" i="5" s="1"/>
  <c r="T39" i="2"/>
  <c r="AD39" i="2"/>
  <c r="W18" i="4"/>
  <c r="G44" i="4"/>
  <c r="W44" i="4" s="1"/>
  <c r="G34" i="4"/>
  <c r="W34" i="4" s="1"/>
  <c r="AD56" i="2"/>
  <c r="T56" i="2"/>
  <c r="D35" i="1"/>
  <c r="T35" i="1" s="1"/>
  <c r="E19" i="1"/>
  <c r="E36" i="1" s="1"/>
  <c r="D45" i="1"/>
  <c r="T45" i="1" s="1"/>
  <c r="T19" i="1"/>
  <c r="G19" i="14"/>
  <c r="G36" i="14" s="1"/>
  <c r="J64" i="2"/>
  <c r="V64" i="2" s="1"/>
  <c r="H45" i="14"/>
  <c r="X45" i="14" s="1"/>
  <c r="H35" i="14"/>
  <c r="X35" i="14" s="1"/>
  <c r="X19" i="14"/>
  <c r="G19" i="8"/>
  <c r="G36" i="8" s="1"/>
  <c r="X19" i="8"/>
  <c r="H35" i="8"/>
  <c r="X35" i="8" s="1"/>
  <c r="J58" i="2"/>
  <c r="V58" i="2" s="1"/>
  <c r="H45" i="8"/>
  <c r="X45" i="8" s="1"/>
  <c r="G44" i="9"/>
  <c r="W44" i="9" s="1"/>
  <c r="W18" i="9"/>
  <c r="G34" i="9"/>
  <c r="W34" i="9" s="1"/>
  <c r="J38" i="2"/>
  <c r="V38" i="2" s="1"/>
  <c r="E45" i="9"/>
  <c r="U45" i="9" s="1"/>
  <c r="E35" i="9"/>
  <c r="U35" i="9" s="1"/>
  <c r="U19" i="9"/>
  <c r="H35" i="3"/>
  <c r="X35" i="3" s="1"/>
  <c r="X19" i="3"/>
  <c r="J53" i="2"/>
  <c r="H45" i="3"/>
  <c r="X45" i="3" s="1"/>
  <c r="G19" i="3"/>
  <c r="G36" i="3" s="1"/>
  <c r="AE12" i="2"/>
  <c r="U12" i="2"/>
  <c r="E35" i="3"/>
  <c r="U35" i="3" s="1"/>
  <c r="E45" i="3"/>
  <c r="U45" i="3" s="1"/>
  <c r="J32" i="2"/>
  <c r="V32" i="2" s="1"/>
  <c r="U19" i="3"/>
  <c r="T54" i="2"/>
  <c r="AD54" i="2"/>
  <c r="T58" i="2"/>
  <c r="AD58" i="2"/>
  <c r="AE14" i="2"/>
  <c r="U14" i="2"/>
  <c r="T40" i="2"/>
  <c r="AD40" i="2"/>
  <c r="E45" i="6"/>
  <c r="U45" i="6" s="1"/>
  <c r="E35" i="6"/>
  <c r="U35" i="6" s="1"/>
  <c r="U19" i="6"/>
  <c r="J35" i="2"/>
  <c r="V35" i="2" s="1"/>
  <c r="G19" i="7"/>
  <c r="G36" i="7" s="1"/>
  <c r="H35" i="7"/>
  <c r="X35" i="7" s="1"/>
  <c r="J57" i="2"/>
  <c r="V57" i="2" s="1"/>
  <c r="X19" i="7"/>
  <c r="H45" i="7"/>
  <c r="X45" i="7" s="1"/>
  <c r="T63" i="2"/>
  <c r="AD63" i="2"/>
  <c r="T34" i="2"/>
  <c r="AD34" i="2"/>
  <c r="T64" i="2"/>
  <c r="AD64" i="2"/>
  <c r="T36" i="2"/>
  <c r="AD36" i="2"/>
  <c r="U18" i="2"/>
  <c r="AE18" i="2"/>
  <c r="W18" i="8"/>
  <c r="G44" i="8"/>
  <c r="W44" i="8" s="1"/>
  <c r="G34" i="8"/>
  <c r="W34" i="8" s="1"/>
  <c r="T55" i="2"/>
  <c r="AD55" i="2"/>
  <c r="W18" i="7"/>
  <c r="G34" i="7"/>
  <c r="W34" i="7" s="1"/>
  <c r="G44" i="7"/>
  <c r="W44" i="7" s="1"/>
  <c r="T33" i="2"/>
  <c r="AD33" i="2"/>
  <c r="AE13" i="2"/>
  <c r="U13" i="2"/>
  <c r="AD43" i="2"/>
  <c r="T43" i="2"/>
  <c r="G19" i="13"/>
  <c r="G36" i="13" s="1"/>
  <c r="X19" i="13"/>
  <c r="H45" i="13"/>
  <c r="X45" i="13" s="1"/>
  <c r="J63" i="2"/>
  <c r="V63" i="2" s="1"/>
  <c r="H35" i="13"/>
  <c r="X35" i="13" s="1"/>
  <c r="E18" i="15"/>
  <c r="D34" i="15"/>
  <c r="T34" i="15" s="1"/>
  <c r="D18" i="16"/>
  <c r="D44" i="15"/>
  <c r="T44" i="15" s="1"/>
  <c r="T18" i="15"/>
  <c r="I8" i="2"/>
  <c r="G34" i="5"/>
  <c r="W34" i="5" s="1"/>
  <c r="G44" i="5"/>
  <c r="W44" i="5" s="1"/>
  <c r="W18" i="5"/>
  <c r="T35" i="2"/>
  <c r="AD35" i="2"/>
  <c r="J42" i="2"/>
  <c r="V42" i="2" s="1"/>
  <c r="E45" i="13"/>
  <c r="U45" i="13" s="1"/>
  <c r="E35" i="13"/>
  <c r="U35" i="13" s="1"/>
  <c r="U19" i="13"/>
  <c r="E45" i="4"/>
  <c r="U45" i="4" s="1"/>
  <c r="E35" i="4"/>
  <c r="U35" i="4" s="1"/>
  <c r="J33" i="2"/>
  <c r="V33" i="2" s="1"/>
  <c r="U19" i="4"/>
  <c r="AD57" i="2"/>
  <c r="T57" i="2"/>
  <c r="T41" i="2"/>
  <c r="AD41" i="2"/>
  <c r="U17" i="2"/>
  <c r="AE17" i="2"/>
  <c r="T38" i="2"/>
  <c r="AD38" i="2"/>
  <c r="T60" i="2"/>
  <c r="AD60" i="2"/>
  <c r="AD32" i="2"/>
  <c r="T32" i="2"/>
  <c r="G19" i="10"/>
  <c r="G36" i="10" s="1"/>
  <c r="H35" i="10"/>
  <c r="X35" i="10" s="1"/>
  <c r="X19" i="10"/>
  <c r="J60" i="2"/>
  <c r="V60" i="2" s="1"/>
  <c r="H45" i="10"/>
  <c r="X45" i="10" s="1"/>
  <c r="G19" i="12"/>
  <c r="G36" i="12" s="1"/>
  <c r="H45" i="12"/>
  <c r="X45" i="12" s="1"/>
  <c r="H35" i="12"/>
  <c r="X35" i="12" s="1"/>
  <c r="X19" i="12"/>
  <c r="J62" i="2"/>
  <c r="V62" i="2" s="1"/>
  <c r="T37" i="2"/>
  <c r="AD37" i="2"/>
  <c r="G19" i="6"/>
  <c r="G36" i="6" s="1"/>
  <c r="H35" i="6"/>
  <c r="X35" i="6" s="1"/>
  <c r="H45" i="6"/>
  <c r="X45" i="6" s="1"/>
  <c r="X19" i="6"/>
  <c r="J56" i="2"/>
  <c r="V56" i="2" s="1"/>
  <c r="W18" i="14"/>
  <c r="G44" i="14"/>
  <c r="W44" i="14" s="1"/>
  <c r="G34" i="14"/>
  <c r="W34" i="14" s="1"/>
  <c r="J39" i="2"/>
  <c r="V39" i="2" s="1"/>
  <c r="U19" i="10"/>
  <c r="E45" i="10"/>
  <c r="U45" i="10" s="1"/>
  <c r="E35" i="10"/>
  <c r="U35" i="10" s="1"/>
  <c r="U19" i="2"/>
  <c r="AE19" i="2"/>
  <c r="E35" i="12"/>
  <c r="U35" i="12" s="1"/>
  <c r="J41" i="2"/>
  <c r="V41" i="2" s="1"/>
  <c r="E45" i="12"/>
  <c r="U45" i="12" s="1"/>
  <c r="U19" i="12"/>
  <c r="U16" i="2"/>
  <c r="AE16" i="2"/>
  <c r="U19" i="11"/>
  <c r="J40" i="2"/>
  <c r="V40" i="2" s="1"/>
  <c r="E45" i="11"/>
  <c r="U45" i="11" s="1"/>
  <c r="E35" i="11"/>
  <c r="U35" i="11" s="1"/>
  <c r="H44" i="1"/>
  <c r="X44" i="1" s="1"/>
  <c r="H34" i="1"/>
  <c r="X34" i="1" s="1"/>
  <c r="X18" i="1"/>
  <c r="F18" i="1"/>
  <c r="G18" i="1"/>
  <c r="AD42" i="2"/>
  <c r="T42" i="2"/>
  <c r="AD62" i="2"/>
  <c r="T62" i="2"/>
  <c r="W18" i="12"/>
  <c r="G34" i="12"/>
  <c r="W34" i="12" s="1"/>
  <c r="G44" i="12"/>
  <c r="W44" i="12" s="1"/>
  <c r="E34" i="1"/>
  <c r="U34" i="1" s="1"/>
  <c r="E44" i="1"/>
  <c r="U44" i="1" s="1"/>
  <c r="U18" i="1"/>
  <c r="G44" i="10"/>
  <c r="W44" i="10" s="1"/>
  <c r="G34" i="10"/>
  <c r="W34" i="10" s="1"/>
  <c r="W18" i="10"/>
  <c r="T59" i="2"/>
  <c r="AD59" i="2"/>
  <c r="T61" i="2"/>
  <c r="AD61" i="2"/>
  <c r="G19" i="11"/>
  <c r="G36" i="11" s="1"/>
  <c r="H45" i="11"/>
  <c r="X45" i="11" s="1"/>
  <c r="X19" i="11"/>
  <c r="H35" i="11"/>
  <c r="X35" i="11" s="1"/>
  <c r="J61" i="2"/>
  <c r="V61" i="2" s="1"/>
  <c r="E35" i="7"/>
  <c r="U35" i="7" s="1"/>
  <c r="U19" i="7"/>
  <c r="E45" i="7"/>
  <c r="U45" i="7" s="1"/>
  <c r="J36" i="2"/>
  <c r="V36" i="2" s="1"/>
  <c r="U19" i="14"/>
  <c r="E35" i="14"/>
  <c r="U35" i="14" s="1"/>
  <c r="E45" i="14"/>
  <c r="U45" i="14" s="1"/>
  <c r="J43" i="2"/>
  <c r="V43" i="2" s="1"/>
  <c r="U11" i="2"/>
  <c r="AE11" i="2"/>
  <c r="AE21" i="2"/>
  <c r="U21" i="2"/>
  <c r="U20" i="2"/>
  <c r="AE20" i="2"/>
  <c r="AE22" i="2"/>
  <c r="U22" i="2"/>
  <c r="AE15" i="2"/>
  <c r="U15" i="2"/>
  <c r="X19" i="5"/>
  <c r="J55" i="2"/>
  <c r="V55" i="2" s="1"/>
  <c r="H45" i="5"/>
  <c r="X45" i="5" s="1"/>
  <c r="G19" i="5"/>
  <c r="G36" i="5" s="1"/>
  <c r="H35" i="5"/>
  <c r="X35" i="5" s="1"/>
  <c r="W18" i="11"/>
  <c r="G34" i="11"/>
  <c r="W34" i="11" s="1"/>
  <c r="G44" i="11"/>
  <c r="W44" i="11" s="1"/>
  <c r="V53" i="2" l="1"/>
  <c r="J52" i="2"/>
  <c r="V59" i="2"/>
  <c r="J51" i="2"/>
  <c r="E45" i="1"/>
  <c r="U45" i="1" s="1"/>
  <c r="E35" i="1"/>
  <c r="U35" i="1" s="1"/>
  <c r="U19" i="1"/>
  <c r="D44" i="16"/>
  <c r="T44" i="16" s="1"/>
  <c r="E18" i="16"/>
  <c r="T18" i="16"/>
  <c r="D34" i="16"/>
  <c r="T34" i="16" s="1"/>
  <c r="U41" i="2"/>
  <c r="AE41" i="2"/>
  <c r="AE62" i="2"/>
  <c r="U62" i="2"/>
  <c r="AE43" i="2"/>
  <c r="U43" i="2"/>
  <c r="AE36" i="2"/>
  <c r="U36" i="2"/>
  <c r="I29" i="2"/>
  <c r="E44" i="15"/>
  <c r="U44" i="15" s="1"/>
  <c r="E34" i="15"/>
  <c r="U34" i="15" s="1"/>
  <c r="U18" i="15"/>
  <c r="AE37" i="2"/>
  <c r="U37" i="2"/>
  <c r="AE38" i="2"/>
  <c r="U38" i="2"/>
  <c r="G45" i="5"/>
  <c r="W45" i="5" s="1"/>
  <c r="G35" i="5"/>
  <c r="W35" i="5" s="1"/>
  <c r="W19" i="5"/>
  <c r="AE33" i="2"/>
  <c r="U33" i="2"/>
  <c r="AE63" i="2"/>
  <c r="U63" i="2"/>
  <c r="U54" i="2"/>
  <c r="AE54" i="2"/>
  <c r="G45" i="13"/>
  <c r="W45" i="13" s="1"/>
  <c r="W19" i="13"/>
  <c r="G35" i="13"/>
  <c r="W35" i="13" s="1"/>
  <c r="G34" i="1"/>
  <c r="W34" i="1" s="1"/>
  <c r="G44" i="1"/>
  <c r="W44" i="1" s="1"/>
  <c r="W18" i="1"/>
  <c r="AE39" i="2"/>
  <c r="U39" i="2"/>
  <c r="U58" i="2"/>
  <c r="AE58" i="2"/>
  <c r="G35" i="4"/>
  <c r="W35" i="4" s="1"/>
  <c r="G45" i="4"/>
  <c r="W45" i="4" s="1"/>
  <c r="W19" i="4"/>
  <c r="AE55" i="2"/>
  <c r="U55" i="2"/>
  <c r="V18" i="1"/>
  <c r="F44" i="1"/>
  <c r="V44" i="1" s="1"/>
  <c r="F34" i="1"/>
  <c r="V34" i="1" s="1"/>
  <c r="E19" i="15"/>
  <c r="D19" i="16"/>
  <c r="D36" i="16" s="1"/>
  <c r="T19" i="15"/>
  <c r="D35" i="15"/>
  <c r="T35" i="15" s="1"/>
  <c r="J8" i="2"/>
  <c r="V8" i="2" s="1"/>
  <c r="D45" i="15"/>
  <c r="T45" i="15" s="1"/>
  <c r="AE34" i="2"/>
  <c r="U34" i="2"/>
  <c r="U60" i="2"/>
  <c r="AE60" i="2"/>
  <c r="G45" i="11"/>
  <c r="W45" i="11" s="1"/>
  <c r="W19" i="11"/>
  <c r="G35" i="11"/>
  <c r="W35" i="11" s="1"/>
  <c r="W19" i="10"/>
  <c r="G45" i="10"/>
  <c r="W45" i="10" s="1"/>
  <c r="G35" i="10"/>
  <c r="W35" i="10" s="1"/>
  <c r="U42" i="2"/>
  <c r="AE42" i="2"/>
  <c r="U32" i="2"/>
  <c r="AE32" i="2"/>
  <c r="G35" i="8"/>
  <c r="W35" i="8" s="1"/>
  <c r="W19" i="8"/>
  <c r="G45" i="8"/>
  <c r="W45" i="8" s="1"/>
  <c r="G35" i="12"/>
  <c r="W35" i="12" s="1"/>
  <c r="G45" i="12"/>
  <c r="W45" i="12" s="1"/>
  <c r="W19" i="12"/>
  <c r="U59" i="2"/>
  <c r="AE59" i="2"/>
  <c r="U56" i="2"/>
  <c r="AE56" i="2"/>
  <c r="U57" i="2"/>
  <c r="AE57" i="2"/>
  <c r="H45" i="1"/>
  <c r="X45" i="1" s="1"/>
  <c r="F19" i="1"/>
  <c r="F36" i="1" s="1"/>
  <c r="G19" i="1"/>
  <c r="G36" i="1" s="1"/>
  <c r="H35" i="1"/>
  <c r="X35" i="1" s="1"/>
  <c r="X19" i="1"/>
  <c r="AE40" i="2"/>
  <c r="U40" i="2"/>
  <c r="G45" i="3"/>
  <c r="W45" i="3" s="1"/>
  <c r="G35" i="3"/>
  <c r="W35" i="3" s="1"/>
  <c r="W19" i="3"/>
  <c r="U64" i="2"/>
  <c r="AE64" i="2"/>
  <c r="AE61" i="2"/>
  <c r="U61" i="2"/>
  <c r="T8" i="2"/>
  <c r="AD8" i="2"/>
  <c r="G45" i="7"/>
  <c r="W45" i="7" s="1"/>
  <c r="W19" i="7"/>
  <c r="G35" i="7"/>
  <c r="W35" i="7" s="1"/>
  <c r="W19" i="14"/>
  <c r="G45" i="14"/>
  <c r="W45" i="14" s="1"/>
  <c r="G35" i="14"/>
  <c r="W35" i="14" s="1"/>
  <c r="W19" i="6"/>
  <c r="G35" i="6"/>
  <c r="W35" i="6" s="1"/>
  <c r="G45" i="6"/>
  <c r="W45" i="6" s="1"/>
  <c r="AE35" i="2"/>
  <c r="U35" i="2"/>
  <c r="AE53" i="2"/>
  <c r="U53" i="2"/>
  <c r="G45" i="9"/>
  <c r="W45" i="9" s="1"/>
  <c r="G35" i="9"/>
  <c r="W35" i="9" s="1"/>
  <c r="W19" i="9"/>
  <c r="E36" i="15" l="1"/>
  <c r="U8" i="2"/>
  <c r="AE8" i="2"/>
  <c r="T29" i="2"/>
  <c r="AD29" i="2"/>
  <c r="E35" i="15"/>
  <c r="U35" i="15" s="1"/>
  <c r="E45" i="15"/>
  <c r="U45" i="15" s="1"/>
  <c r="J29" i="2"/>
  <c r="V29" i="2" s="1"/>
  <c r="U19" i="15"/>
  <c r="D35" i="16"/>
  <c r="T35" i="16" s="1"/>
  <c r="E19" i="16"/>
  <c r="E36" i="16" s="1"/>
  <c r="T19" i="16"/>
  <c r="D45" i="16"/>
  <c r="T45" i="16" s="1"/>
  <c r="E44" i="16"/>
  <c r="U44" i="16" s="1"/>
  <c r="E34" i="16"/>
  <c r="U34" i="16" s="1"/>
  <c r="U18" i="16"/>
  <c r="G45" i="1"/>
  <c r="W45" i="1" s="1"/>
  <c r="G35" i="1"/>
  <c r="W35" i="1" s="1"/>
  <c r="W19" i="1"/>
  <c r="V19" i="1"/>
  <c r="F45" i="1"/>
  <c r="V45" i="1" s="1"/>
  <c r="F35" i="1"/>
  <c r="V35" i="1" s="1"/>
  <c r="V18" i="15" l="1"/>
  <c r="F44" i="15"/>
  <c r="V44" i="15" s="1"/>
  <c r="F34" i="15"/>
  <c r="V34" i="15" s="1"/>
  <c r="H18" i="15"/>
  <c r="U29" i="2"/>
  <c r="AE29" i="2"/>
  <c r="E45" i="16"/>
  <c r="U45" i="16" s="1"/>
  <c r="E35" i="16"/>
  <c r="U35" i="16" s="1"/>
  <c r="U19" i="16"/>
  <c r="F35" i="15" l="1"/>
  <c r="V35" i="15" s="1"/>
  <c r="F45" i="15"/>
  <c r="V45" i="15" s="1"/>
  <c r="V19" i="15"/>
  <c r="H19" i="15"/>
  <c r="G18" i="15"/>
  <c r="I50" i="2"/>
  <c r="H44" i="15"/>
  <c r="X44" i="15" s="1"/>
  <c r="H34" i="15"/>
  <c r="X34" i="15" s="1"/>
  <c r="H18" i="16"/>
  <c r="X18" i="15"/>
  <c r="H36" i="15" l="1"/>
  <c r="X18" i="16"/>
  <c r="G18" i="16"/>
  <c r="H34" i="16"/>
  <c r="X34" i="16" s="1"/>
  <c r="F18" i="16"/>
  <c r="H44" i="16"/>
  <c r="X44" i="16" s="1"/>
  <c r="T50" i="2"/>
  <c r="AD50" i="2"/>
  <c r="G19" i="15"/>
  <c r="H35" i="15"/>
  <c r="X35" i="15" s="1"/>
  <c r="X19" i="15"/>
  <c r="H45" i="15"/>
  <c r="X45" i="15" s="1"/>
  <c r="H19" i="16"/>
  <c r="H36" i="16" s="1"/>
  <c r="J50" i="2"/>
  <c r="V50" i="2" s="1"/>
  <c r="G34" i="15"/>
  <c r="W34" i="15" s="1"/>
  <c r="W18" i="15"/>
  <c r="G44" i="15"/>
  <c r="W44" i="15" s="1"/>
  <c r="G36" i="15" l="1"/>
  <c r="G19" i="16"/>
  <c r="G36" i="16" s="1"/>
  <c r="X19" i="16"/>
  <c r="H35" i="16"/>
  <c r="X35" i="16" s="1"/>
  <c r="H45" i="16"/>
  <c r="X45" i="16" s="1"/>
  <c r="F19" i="16"/>
  <c r="F36" i="16" s="1"/>
  <c r="G45" i="15"/>
  <c r="W45" i="15" s="1"/>
  <c r="G35" i="15"/>
  <c r="W35" i="15" s="1"/>
  <c r="W19" i="15"/>
  <c r="V18" i="16"/>
  <c r="F44" i="16"/>
  <c r="V44" i="16" s="1"/>
  <c r="F34" i="16"/>
  <c r="V34" i="16" s="1"/>
  <c r="W18" i="16"/>
  <c r="G34" i="16"/>
  <c r="W34" i="16" s="1"/>
  <c r="G44" i="16"/>
  <c r="W44" i="16" s="1"/>
  <c r="AE50" i="2"/>
  <c r="U50" i="2"/>
  <c r="F35" i="16" l="1"/>
  <c r="V35" i="16" s="1"/>
  <c r="V19" i="16"/>
  <c r="F45" i="16"/>
  <c r="V45" i="16" s="1"/>
  <c r="G35" i="16"/>
  <c r="W35" i="16" s="1"/>
  <c r="G45" i="16"/>
  <c r="W45" i="16" s="1"/>
  <c r="W19" i="16"/>
</calcChain>
</file>

<file path=xl/sharedStrings.xml><?xml version="1.0" encoding="utf-8"?>
<sst xmlns="http://schemas.openxmlformats.org/spreadsheetml/2006/main" count="1161" uniqueCount="47">
  <si>
    <t>Forecast summary: Annual</t>
  </si>
  <si>
    <t>Room demand</t>
  </si>
  <si>
    <t>Levels</t>
  </si>
  <si>
    <t>Growth</t>
  </si>
  <si>
    <t>Relative to 2019</t>
  </si>
  <si>
    <t>Central Coast</t>
  </si>
  <si>
    <t>Central Valley</t>
  </si>
  <si>
    <t>Deserts</t>
  </si>
  <si>
    <t>Gold Country</t>
  </si>
  <si>
    <t>High Sierra</t>
  </si>
  <si>
    <t>Inland Empire</t>
  </si>
  <si>
    <t>Los Angeles County</t>
  </si>
  <si>
    <t>North Coast</t>
  </si>
  <si>
    <t>Orange County</t>
  </si>
  <si>
    <t>Shasta Cascade</t>
  </si>
  <si>
    <t>San Diego County</t>
  </si>
  <si>
    <t>San Francisco Bay Area</t>
  </si>
  <si>
    <t>California</t>
  </si>
  <si>
    <t>Occupancy</t>
  </si>
  <si>
    <t>Room revenue</t>
  </si>
  <si>
    <t>Source: STR; Tourism Economics</t>
  </si>
  <si>
    <t>Prior forecast</t>
  </si>
  <si>
    <t>ADR</t>
  </si>
  <si>
    <t>RevPAR</t>
  </si>
  <si>
    <t>*Gateway Regions: Los Angeles, Orange County, San Diego, San Francisco Bay Area</t>
  </si>
  <si>
    <t>Daily levels</t>
  </si>
  <si>
    <t>Hotel supply (daily)</t>
  </si>
  <si>
    <t>Hotel room demand (daily)</t>
  </si>
  <si>
    <t xml:space="preserve"> </t>
  </si>
  <si>
    <t>Current compared to prior (difference)</t>
  </si>
  <si>
    <t>*Other Regions: Central Coast, Central Valley, Deserts, Gold Country, High Sierra, Inland Empire, North Coast, Shasta Cascade</t>
  </si>
  <si>
    <t>Forecast summary: Annual, Central Coast</t>
  </si>
  <si>
    <t>Forecast summary: Annual, Central Valley</t>
  </si>
  <si>
    <t>Forecast summary: Annual, Deserts</t>
  </si>
  <si>
    <t>Forecast summary: Annual, Gold Country</t>
  </si>
  <si>
    <t>Forecast summary: Annual, High Sierra</t>
  </si>
  <si>
    <t>Forecast summary: Annual, Inland Empire</t>
  </si>
  <si>
    <t>Forecast summary: Annual, Los Angeles County</t>
  </si>
  <si>
    <t>Forecast summary: Annual, North Coast</t>
  </si>
  <si>
    <t>Forecast summary: Annual, Orange County</t>
  </si>
  <si>
    <t>Forecast summary: Annual, Shasta Cascade</t>
  </si>
  <si>
    <t>Forecast summary: Annual, San Diego County</t>
  </si>
  <si>
    <t>Forecast summary: Annual, San Francisco Bay Area</t>
  </si>
  <si>
    <t>Forecast summary: Annual, CALIFORNIA</t>
  </si>
  <si>
    <t>n/a</t>
  </si>
  <si>
    <t>Gateway Regions*</t>
  </si>
  <si>
    <t>All Other Regions**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</si>
</sst>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0"/>
  </numFmts>
  <fonts count="14" x14ac:knownFonts="1">
    <font>
      <sz val="10"/>
      <color theme="1"/>
      <name val="Lato"/>
      <family val="2"/>
    </font>
    <font>
      <sz val="10"/>
      <color theme="1"/>
      <name val="Lato"/>
      <family val="2"/>
    </font>
    <font>
      <sz val="11"/>
      <color theme="1"/>
      <name val="Calibri"/>
      <family val="2"/>
      <scheme val="minor"/>
    </font>
    <font>
      <b/>
      <sz val="12"/>
      <color theme="1"/>
      <name val="Roboto"/>
    </font>
    <font>
      <sz val="12"/>
      <color theme="1"/>
      <name val="Roboto"/>
    </font>
    <font>
      <b/>
      <sz val="12"/>
      <color theme="1"/>
      <name val="Lato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8"/>
      <color theme="1"/>
      <name val="Arial"/>
      <family val="2"/>
    </font>
    <font>
      <b/>
      <sz val="12"/>
      <color theme="1"/>
      <name val="Lato Regular"/>
    </font>
    <font>
      <b/>
      <sz val="12"/>
      <color theme="0"/>
      <name val="Lato"/>
    </font>
    <font>
      <b/>
      <sz val="12"/>
      <color indexed="8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0" fontId="9" fillId="4" borderId="0" xfId="2" applyFont="1" applyFill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5" borderId="0" xfId="2" applyFont="1" applyFill="1" applyAlignment="1">
      <alignment horizontal="left" vertical="center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6" borderId="0" xfId="2" applyFont="1" applyFill="1" applyAlignment="1">
      <alignment horizontal="left" vertical="center" wrapText="1"/>
    </xf>
    <xf numFmtId="3" fontId="8" fillId="6" borderId="0" xfId="2" applyNumberFormat="1" applyFont="1" applyFill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3" fontId="8" fillId="3" borderId="0" xfId="2" applyNumberFormat="1" applyFont="1" applyFill="1" applyAlignment="1">
      <alignment horizontal="left" vertical="center"/>
    </xf>
    <xf numFmtId="3" fontId="8" fillId="3" borderId="0" xfId="2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8" fillId="3" borderId="0" xfId="1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0" xfId="2" applyNumberFormat="1" applyFont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164" fontId="8" fillId="3" borderId="0" xfId="1" applyNumberFormat="1" applyFont="1" applyFill="1" applyAlignment="1">
      <alignment horizontal="left" vertical="center"/>
    </xf>
    <xf numFmtId="164" fontId="8" fillId="0" borderId="0" xfId="1" applyNumberFormat="1" applyFont="1" applyFill="1" applyAlignment="1">
      <alignment horizontal="left" vertical="center"/>
    </xf>
    <xf numFmtId="165" fontId="6" fillId="0" borderId="0" xfId="2" applyNumberFormat="1" applyFont="1" applyAlignment="1">
      <alignment horizontal="center" vertical="center"/>
    </xf>
    <xf numFmtId="165" fontId="8" fillId="3" borderId="0" xfId="2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left" vertical="center"/>
    </xf>
    <xf numFmtId="1" fontId="6" fillId="0" borderId="0" xfId="2" applyNumberFormat="1" applyFont="1" applyAlignment="1">
      <alignment horizontal="left" vertical="center"/>
    </xf>
    <xf numFmtId="9" fontId="6" fillId="0" borderId="0" xfId="3" applyFont="1" applyAlignment="1">
      <alignment horizontal="center" vertical="center"/>
    </xf>
    <xf numFmtId="9" fontId="8" fillId="0" borderId="0" xfId="3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left" vertical="center"/>
    </xf>
    <xf numFmtId="164" fontId="6" fillId="0" borderId="1" xfId="3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64" fontId="8" fillId="6" borderId="0" xfId="1" applyNumberFormat="1" applyFont="1" applyFill="1" applyAlignment="1">
      <alignment horizontal="center" vertical="center"/>
    </xf>
    <xf numFmtId="164" fontId="8" fillId="6" borderId="0" xfId="3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9" fontId="8" fillId="0" borderId="0" xfId="2" applyNumberFormat="1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9" fontId="8" fillId="0" borderId="0" xfId="2" applyNumberFormat="1" applyFont="1" applyAlignment="1">
      <alignment horizontal="left" vertical="center" wrapText="1"/>
    </xf>
    <xf numFmtId="9" fontId="8" fillId="0" borderId="0" xfId="1" applyFont="1" applyFill="1" applyAlignment="1">
      <alignment horizontal="left" vertical="center"/>
    </xf>
    <xf numFmtId="9" fontId="6" fillId="0" borderId="0" xfId="2" applyNumberFormat="1" applyFont="1" applyAlignment="1">
      <alignment horizontal="center" vertical="center"/>
    </xf>
    <xf numFmtId="0" fontId="12" fillId="4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3" fillId="5" borderId="0" xfId="2" applyFont="1" applyFill="1" applyAlignment="1">
      <alignment horizontal="center"/>
    </xf>
    <xf numFmtId="0" fontId="4" fillId="5" borderId="0" xfId="2" applyFont="1" applyFill="1" applyAlignment="1">
      <alignment horizontal="center"/>
    </xf>
    <xf numFmtId="0" fontId="4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 vertical="center" wrapText="1"/>
    </xf>
    <xf numFmtId="0" fontId="3" fillId="2" borderId="1" xfId="2" applyFont="1" applyFill="1" applyBorder="1" applyAlignment="1">
      <alignment horizontal="center" wrapText="1"/>
    </xf>
    <xf numFmtId="0" fontId="13" fillId="2" borderId="0" xfId="2" applyFont="1" applyFill="1" applyAlignment="1">
      <alignment horizontal="center"/>
    </xf>
    <xf numFmtId="1" fontId="4" fillId="2" borderId="0" xfId="2" applyNumberFormat="1" applyFont="1" applyFill="1" applyAlignment="1">
      <alignment horizontal="center"/>
    </xf>
    <xf numFmtId="3" fontId="4" fillId="2" borderId="0" xfId="2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6" fontId="4" fillId="2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10" fontId="4" fillId="2" borderId="0" xfId="2" applyNumberFormat="1" applyFont="1" applyFill="1" applyAlignment="1">
      <alignment horizontal="center"/>
    </xf>
    <xf numFmtId="9" fontId="4" fillId="2" borderId="0" xfId="3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164" fontId="4" fillId="2" borderId="1" xfId="3" applyNumberFormat="1" applyFont="1" applyFill="1" applyBorder="1" applyAlignment="1">
      <alignment horizontal="center"/>
    </xf>
    <xf numFmtId="14" fontId="4" fillId="2" borderId="0" xfId="2" applyNumberFormat="1" applyFont="1" applyFill="1" applyAlignment="1">
      <alignment horizontal="center"/>
    </xf>
    <xf numFmtId="0" fontId="4" fillId="0" borderId="0" xfId="2" applyFont="1" applyAlignment="1">
      <alignment horizontal="center"/>
    </xf>
    <xf numFmtId="14" fontId="4" fillId="0" borderId="0" xfId="2" applyNumberFormat="1" applyFont="1" applyAlignment="1">
      <alignment horizontal="center"/>
    </xf>
    <xf numFmtId="164" fontId="4" fillId="0" borderId="0" xfId="3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9" fontId="4" fillId="0" borderId="0" xfId="3" applyFont="1" applyAlignment="1">
      <alignment horizontal="center"/>
    </xf>
    <xf numFmtId="0" fontId="3" fillId="5" borderId="0" xfId="2" applyFont="1" applyFill="1"/>
    <xf numFmtId="0" fontId="3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ont="1" applyFill="1" applyAlignment="1">
      <alignment horizontal="left"/>
    </xf>
    <xf numFmtId="0" fontId="5" fillId="5" borderId="2" xfId="2" applyFont="1" applyFill="1" applyBorder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  <xf numFmtId="14" fontId="4" fillId="2" borderId="0" xfId="2" applyNumberFormat="1" applyFont="1" applyFill="1" applyAlignment="1">
      <alignment horizontal="left"/>
    </xf>
  </cellXfs>
  <cellStyles count="4">
    <cellStyle name="Normal" xfId="0" builtinId="0"/>
    <cellStyle name="Normal 3" xfId="2" xr:uid="{C211AB3A-E522-43D8-99FE-1D3B82D8F29C}"/>
    <cellStyle name="Percent" xfId="1" builtinId="5"/>
    <cellStyle name="Percent 2" xfId="3" xr:uid="{4ED8D7CC-A980-4FFF-A751-622301D96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CFEE-35B3-4671-B6B0-E7A1DA14EAEA}">
  <dimension ref="A1:AF86"/>
  <sheetViews>
    <sheetView tabSelected="1" zoomScaleNormal="100" workbookViewId="0">
      <selection activeCell="X43" sqref="X43"/>
    </sheetView>
  </sheetViews>
  <sheetFormatPr baseColWidth="10" defaultColWidth="8.6640625" defaultRowHeight="16" x14ac:dyDescent="0.15"/>
  <cols>
    <col min="1" max="1" width="8.6640625" style="1" customWidth="1"/>
    <col min="2" max="2" width="25.1640625" style="3" bestFit="1" customWidth="1"/>
    <col min="3" max="11" width="16.83203125" style="1" bestFit="1" customWidth="1"/>
    <col min="12" max="12" width="11.83203125" style="3" customWidth="1"/>
    <col min="13" max="13" width="25.1640625" style="3" bestFit="1" customWidth="1"/>
    <col min="14" max="22" width="8.6640625" style="1" customWidth="1"/>
    <col min="23" max="23" width="13.1640625" style="3" customWidth="1"/>
    <col min="24" max="24" width="22.83203125" style="3" bestFit="1" customWidth="1"/>
    <col min="25" max="16384" width="8.6640625" style="1"/>
  </cols>
  <sheetData>
    <row r="1" spans="1:32" ht="20" x14ac:dyDescent="0.15">
      <c r="B1" s="2" t="s">
        <v>0</v>
      </c>
      <c r="C1" s="2"/>
      <c r="M1" s="2"/>
      <c r="W1" s="2"/>
      <c r="X1" s="2"/>
    </row>
    <row r="2" spans="1:32" x14ac:dyDescent="0.15">
      <c r="B2" s="4"/>
      <c r="M2" s="4"/>
      <c r="W2" s="4"/>
    </row>
    <row r="3" spans="1:32" s="9" customFormat="1" ht="18" x14ac:dyDescent="0.15">
      <c r="A3" s="5"/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8"/>
      <c r="M3" s="6" t="s">
        <v>1</v>
      </c>
      <c r="N3" s="7"/>
      <c r="O3" s="7"/>
      <c r="P3" s="7"/>
      <c r="Q3" s="7"/>
      <c r="R3" s="7"/>
      <c r="S3" s="7"/>
      <c r="T3" s="7"/>
      <c r="U3" s="7"/>
      <c r="V3" s="7"/>
      <c r="W3" s="8"/>
      <c r="X3" s="6" t="s">
        <v>1</v>
      </c>
      <c r="Y3" s="7"/>
      <c r="Z3" s="7"/>
      <c r="AA3" s="7"/>
      <c r="AB3" s="7"/>
      <c r="AC3" s="7"/>
      <c r="AD3" s="7"/>
      <c r="AE3" s="7"/>
      <c r="AF3" s="7"/>
    </row>
    <row r="4" spans="1:32" s="9" customFormat="1" x14ac:dyDescent="0.15">
      <c r="A4" s="10"/>
      <c r="B4" s="11" t="s">
        <v>25</v>
      </c>
      <c r="C4" s="12"/>
      <c r="D4" s="12"/>
      <c r="E4" s="12"/>
      <c r="F4" s="12"/>
      <c r="G4" s="12"/>
      <c r="H4" s="12"/>
      <c r="I4" s="12"/>
      <c r="J4" s="12"/>
      <c r="K4" s="12"/>
      <c r="L4" s="4"/>
      <c r="M4" s="11" t="s">
        <v>3</v>
      </c>
      <c r="N4" s="12"/>
      <c r="O4" s="12"/>
      <c r="P4" s="12"/>
      <c r="Q4" s="12"/>
      <c r="R4" s="12"/>
      <c r="S4" s="12"/>
      <c r="T4" s="12"/>
      <c r="U4" s="12"/>
      <c r="V4" s="12"/>
      <c r="W4" s="4"/>
      <c r="X4" s="11" t="s">
        <v>4</v>
      </c>
      <c r="Y4" s="12"/>
      <c r="Z4" s="12"/>
      <c r="AA4" s="12"/>
      <c r="AB4" s="12"/>
      <c r="AC4" s="12"/>
      <c r="AD4" s="12"/>
      <c r="AE4" s="12"/>
      <c r="AF4" s="12"/>
    </row>
    <row r="5" spans="1:32" s="9" customFormat="1" x14ac:dyDescent="0.15">
      <c r="A5" s="13"/>
      <c r="B5" s="11"/>
      <c r="C5" s="11"/>
      <c r="D5" s="11"/>
      <c r="E5" s="11"/>
      <c r="F5" s="11"/>
      <c r="G5" s="11"/>
      <c r="H5" s="11"/>
      <c r="I5" s="11"/>
      <c r="J5" s="11"/>
      <c r="K5" s="11"/>
      <c r="L5" s="4"/>
      <c r="M5" s="11"/>
      <c r="N5" s="11"/>
      <c r="O5" s="11"/>
      <c r="P5" s="11"/>
      <c r="Q5" s="11"/>
      <c r="R5" s="11"/>
      <c r="S5" s="11"/>
      <c r="T5" s="11"/>
      <c r="U5" s="11"/>
      <c r="V5" s="11"/>
      <c r="W5" s="4"/>
      <c r="X5" s="11"/>
      <c r="Y5" s="12"/>
      <c r="Z5" s="12"/>
      <c r="AA5" s="12"/>
      <c r="AB5" s="12"/>
      <c r="AC5" s="12"/>
      <c r="AD5" s="12"/>
      <c r="AE5" s="12"/>
      <c r="AF5" s="12"/>
    </row>
    <row r="6" spans="1:32" s="9" customFormat="1" x14ac:dyDescent="0.15">
      <c r="A6" s="10"/>
      <c r="B6" s="11"/>
      <c r="C6" s="12">
        <v>2019</v>
      </c>
      <c r="D6" s="12">
        <v>2020</v>
      </c>
      <c r="E6" s="12">
        <v>2021</v>
      </c>
      <c r="F6" s="12">
        <v>2022</v>
      </c>
      <c r="G6" s="12">
        <v>2023</v>
      </c>
      <c r="H6" s="12">
        <v>2024</v>
      </c>
      <c r="I6" s="12">
        <v>2025</v>
      </c>
      <c r="J6" s="12">
        <v>2026</v>
      </c>
      <c r="K6" s="12">
        <v>2027</v>
      </c>
      <c r="L6" s="4"/>
      <c r="M6" s="11"/>
      <c r="N6" s="12">
        <v>2019</v>
      </c>
      <c r="O6" s="12">
        <v>2020</v>
      </c>
      <c r="P6" s="12">
        <v>2021</v>
      </c>
      <c r="Q6" s="12">
        <v>2022</v>
      </c>
      <c r="R6" s="12">
        <v>2023</v>
      </c>
      <c r="S6" s="12">
        <v>2024</v>
      </c>
      <c r="T6" s="12">
        <v>2025</v>
      </c>
      <c r="U6" s="12">
        <v>2026</v>
      </c>
      <c r="V6" s="12">
        <v>2027</v>
      </c>
      <c r="W6" s="4"/>
      <c r="X6" s="11"/>
      <c r="Y6" s="12">
        <v>2020</v>
      </c>
      <c r="Z6" s="12">
        <v>2021</v>
      </c>
      <c r="AA6" s="12">
        <v>2022</v>
      </c>
      <c r="AB6" s="12">
        <v>2023</v>
      </c>
      <c r="AC6" s="12">
        <v>2024</v>
      </c>
      <c r="AD6" s="12">
        <v>2025</v>
      </c>
      <c r="AE6" s="12">
        <v>2026</v>
      </c>
      <c r="AF6" s="12">
        <v>2027</v>
      </c>
    </row>
    <row r="7" spans="1:32" x14ac:dyDescent="0.15">
      <c r="C7" s="13"/>
      <c r="D7" s="13"/>
      <c r="E7" s="13"/>
      <c r="F7" s="13"/>
      <c r="G7" s="13"/>
      <c r="H7" s="13"/>
      <c r="I7" s="13"/>
      <c r="J7" s="13"/>
      <c r="K7" s="13"/>
      <c r="N7" s="13"/>
      <c r="O7" s="13"/>
      <c r="P7" s="13"/>
      <c r="Q7" s="13"/>
      <c r="R7" s="13"/>
      <c r="S7" s="13"/>
      <c r="T7" s="13"/>
      <c r="U7" s="13"/>
      <c r="V7" s="13"/>
      <c r="Y7" s="13"/>
      <c r="Z7" s="13"/>
      <c r="AA7" s="13"/>
      <c r="AB7" s="13"/>
      <c r="AC7" s="13"/>
      <c r="AD7" s="13"/>
      <c r="AE7" s="13"/>
      <c r="AF7" s="13"/>
    </row>
    <row r="8" spans="1:32" ht="17" x14ac:dyDescent="0.15">
      <c r="B8" s="14" t="s">
        <v>17</v>
      </c>
      <c r="C8" s="15">
        <v>407202.72515641176</v>
      </c>
      <c r="D8" s="15">
        <v>250110.56731915314</v>
      </c>
      <c r="E8" s="15">
        <v>328241.40623047733</v>
      </c>
      <c r="F8" s="15">
        <v>377315.35225758702</v>
      </c>
      <c r="G8" s="15">
        <v>380050.73380065575</v>
      </c>
      <c r="H8" s="15">
        <f>California!D$17</f>
        <v>381880.4281019771</v>
      </c>
      <c r="I8" s="15">
        <f>California!D$18</f>
        <v>388766.64064890437</v>
      </c>
      <c r="J8" s="15">
        <f>California!D$19</f>
        <v>397627.4799758537</v>
      </c>
      <c r="K8" s="15">
        <f>California!D$20</f>
        <v>404849.99547715805</v>
      </c>
      <c r="M8" s="14" t="s">
        <v>17</v>
      </c>
      <c r="N8" s="43">
        <v>3.0125753456690999E-2</v>
      </c>
      <c r="O8" s="43">
        <v>-0.38578366040383799</v>
      </c>
      <c r="P8" s="43">
        <v>0.31238519727007574</v>
      </c>
      <c r="Q8" s="43">
        <v>0.14950565375244596</v>
      </c>
      <c r="R8" s="43">
        <v>7.249589836994863E-3</v>
      </c>
      <c r="S8" s="43">
        <f>(H8-G8)/G8</f>
        <v>4.8143422406363703E-3</v>
      </c>
      <c r="T8" s="43">
        <f>(I8-H8)/H8</f>
        <v>1.80323788290307E-2</v>
      </c>
      <c r="U8" s="43">
        <f>(J8-I8)/I8</f>
        <v>2.2792180193648762E-2</v>
      </c>
      <c r="V8" s="43">
        <f>(K8-J8)/J8</f>
        <v>1.8164025036053719E-2</v>
      </c>
      <c r="W8" s="47"/>
      <c r="X8" s="14" t="s">
        <v>17</v>
      </c>
      <c r="Y8" s="43">
        <f t="shared" ref="Y8:AF8" si="0">D8/$C8</f>
        <v>0.61421633959616184</v>
      </c>
      <c r="Z8" s="43">
        <f t="shared" si="0"/>
        <v>0.80608843200741254</v>
      </c>
      <c r="AA8" s="43">
        <f t="shared" si="0"/>
        <v>0.92660321001696488</v>
      </c>
      <c r="AB8" s="43">
        <f t="shared" si="0"/>
        <v>0.93332070323123062</v>
      </c>
      <c r="AC8" s="43">
        <f t="shared" si="0"/>
        <v>0.93781402851685725</v>
      </c>
      <c r="AD8" s="43">
        <f t="shared" si="0"/>
        <v>0.95472504635025257</v>
      </c>
      <c r="AE8" s="43">
        <f t="shared" si="0"/>
        <v>0.97648531164205721</v>
      </c>
      <c r="AF8" s="43">
        <f t="shared" si="0"/>
        <v>0.99422221529006227</v>
      </c>
    </row>
    <row r="9" spans="1:32" s="9" customFormat="1" x14ac:dyDescent="0.15">
      <c r="A9" s="5"/>
      <c r="B9" s="18" t="s">
        <v>45</v>
      </c>
      <c r="C9" s="19">
        <f>C17+C19+C21+C22</f>
        <v>278551.11220900004</v>
      </c>
      <c r="D9" s="19">
        <f t="shared" ref="D9:K9" si="1">D17+D19+D21+D22</f>
        <v>150621.69459716664</v>
      </c>
      <c r="E9" s="19">
        <f t="shared" si="1"/>
        <v>202174.56976929074</v>
      </c>
      <c r="F9" s="19">
        <f t="shared" si="1"/>
        <v>249151.45446630646</v>
      </c>
      <c r="G9" s="19">
        <f t="shared" si="1"/>
        <v>255187.67569422972</v>
      </c>
      <c r="H9" s="19">
        <f t="shared" si="1"/>
        <v>257939.04915422288</v>
      </c>
      <c r="I9" s="19">
        <f t="shared" si="1"/>
        <v>262597.57690805208</v>
      </c>
      <c r="J9" s="19">
        <f t="shared" si="1"/>
        <v>269319.46730353136</v>
      </c>
      <c r="K9" s="19">
        <f t="shared" si="1"/>
        <v>274759.95883933402</v>
      </c>
      <c r="L9" s="20"/>
      <c r="M9" s="18" t="s">
        <v>45</v>
      </c>
      <c r="N9" s="21">
        <v>2.6331096398863663E-2</v>
      </c>
      <c r="O9" s="21">
        <v>-0.45926730142023819</v>
      </c>
      <c r="P9" s="21">
        <v>0.34226726309248323</v>
      </c>
      <c r="Q9" s="21">
        <v>0.23235802974935416</v>
      </c>
      <c r="R9" s="21">
        <v>2.4227116156528616E-2</v>
      </c>
      <c r="S9" s="21">
        <v>1.0781764646384806E-2</v>
      </c>
      <c r="T9" s="21">
        <v>1.8060575818606761E-2</v>
      </c>
      <c r="U9" s="21">
        <v>2.5597686294847044E-2</v>
      </c>
      <c r="V9" s="21">
        <v>2.0200884808936115E-2</v>
      </c>
      <c r="W9" s="45"/>
      <c r="X9" s="18" t="s">
        <v>45</v>
      </c>
      <c r="Y9" s="21">
        <v>0.54073269857976181</v>
      </c>
      <c r="Z9" s="21">
        <v>0.72580779938726969</v>
      </c>
      <c r="AA9" s="21">
        <v>0.89445506962961008</v>
      </c>
      <c r="AB9" s="21">
        <v>0.9161251364983225</v>
      </c>
      <c r="AC9" s="21">
        <v>0.92600258210668462</v>
      </c>
      <c r="AD9" s="21">
        <v>0.94272672194904816</v>
      </c>
      <c r="AE9" s="21">
        <v>0.96685834483926936</v>
      </c>
      <c r="AF9" s="21">
        <v>0.98638973888992598</v>
      </c>
    </row>
    <row r="10" spans="1:32" s="9" customFormat="1" x14ac:dyDescent="0.15">
      <c r="A10" s="5"/>
      <c r="B10" s="18" t="s">
        <v>46</v>
      </c>
      <c r="C10" s="19">
        <f>C11+C12+C13+C14+C15+C16+C18+C20</f>
        <v>128813.27255866669</v>
      </c>
      <c r="D10" s="19">
        <f t="shared" ref="D10:K10" si="2">D11+D12+D13+D14+D15+D16+D18+D20</f>
        <v>100517.39213274997</v>
      </c>
      <c r="E10" s="19">
        <f t="shared" si="2"/>
        <v>126919.29506967284</v>
      </c>
      <c r="F10" s="19">
        <f t="shared" si="2"/>
        <v>128193.77938004893</v>
      </c>
      <c r="G10" s="19">
        <f t="shared" si="2"/>
        <v>124863.05810642597</v>
      </c>
      <c r="H10" s="19">
        <f t="shared" si="2"/>
        <v>123941.37894775417</v>
      </c>
      <c r="I10" s="19">
        <f t="shared" si="2"/>
        <v>126169.06374085227</v>
      </c>
      <c r="J10" s="19">
        <f t="shared" si="2"/>
        <v>128308.01267232231</v>
      </c>
      <c r="K10" s="19">
        <f t="shared" si="2"/>
        <v>130090.03663782409</v>
      </c>
      <c r="L10" s="20"/>
      <c r="M10" s="18" t="s">
        <v>46</v>
      </c>
      <c r="N10" s="21">
        <v>3.8438711258403924E-2</v>
      </c>
      <c r="O10" s="21">
        <v>-0.21966587653480862</v>
      </c>
      <c r="P10" s="21">
        <v>0.26266004695042966</v>
      </c>
      <c r="Q10" s="21">
        <v>1.0041690742738973E-2</v>
      </c>
      <c r="R10" s="21">
        <v>-2.5981925876048528E-2</v>
      </c>
      <c r="S10" s="21">
        <v>-7.3815199839668555E-3</v>
      </c>
      <c r="T10" s="21">
        <v>1.7973697017177326E-2</v>
      </c>
      <c r="U10" s="21">
        <v>1.6953037995616427E-2</v>
      </c>
      <c r="V10" s="21">
        <v>1.3888641312314487E-2</v>
      </c>
      <c r="W10" s="45"/>
      <c r="X10" s="18" t="s">
        <v>46</v>
      </c>
      <c r="Y10" s="21">
        <v>0.77332005750020461</v>
      </c>
      <c r="Z10" s="21">
        <v>0.97990871294181359</v>
      </c>
      <c r="AA10" s="21">
        <v>0.99620902416256119</v>
      </c>
      <c r="AB10" s="21">
        <v>0.97055182788470462</v>
      </c>
      <c r="AC10" s="21">
        <v>0.9633876801716984</v>
      </c>
      <c r="AD10" s="21">
        <v>0.98070331844518566</v>
      </c>
      <c r="AE10" s="21">
        <v>0.99732921906521421</v>
      </c>
      <c r="AF10" s="21">
        <v>1.0111807668591011</v>
      </c>
    </row>
    <row r="11" spans="1:32" s="9" customFormat="1" x14ac:dyDescent="0.15">
      <c r="A11" s="1" t="s">
        <v>28</v>
      </c>
      <c r="B11" s="22" t="s">
        <v>5</v>
      </c>
      <c r="C11" s="23">
        <v>29638.34085075001</v>
      </c>
      <c r="D11" s="23">
        <v>20579.835509749999</v>
      </c>
      <c r="E11" s="23">
        <v>27288.445735992809</v>
      </c>
      <c r="F11" s="23">
        <v>29334.691999487943</v>
      </c>
      <c r="G11" s="23">
        <v>28532.372509405544</v>
      </c>
      <c r="H11" s="23">
        <f>'Central Coast'!D$17</f>
        <v>28648.338426486029</v>
      </c>
      <c r="I11" s="23">
        <f>'Central Coast'!D$18</f>
        <v>29129.553452273471</v>
      </c>
      <c r="J11" s="23">
        <f>'Central Coast'!D$19</f>
        <v>29581.182973871244</v>
      </c>
      <c r="K11" s="23">
        <f>'Central Coast'!D$20</f>
        <v>29965.258467696662</v>
      </c>
      <c r="L11" s="22"/>
      <c r="M11" s="22" t="s">
        <v>5</v>
      </c>
      <c r="N11" s="24">
        <v>2.6024668978848142E-2</v>
      </c>
      <c r="O11" s="24">
        <v>-0.30563469752291417</v>
      </c>
      <c r="P11" s="24">
        <v>0.32597977875306672</v>
      </c>
      <c r="Q11" s="24">
        <v>7.4985812064634505E-2</v>
      </c>
      <c r="R11" s="24">
        <v>-2.7350533971735702E-2</v>
      </c>
      <c r="S11" s="24">
        <f t="shared" ref="S11:S22" si="3">(H11-G11)/G11</f>
        <v>4.0643629281882122E-3</v>
      </c>
      <c r="T11" s="24">
        <f t="shared" ref="T11:T22" si="4">(I11-H11)/H11</f>
        <v>1.6797310148449929E-2</v>
      </c>
      <c r="U11" s="24">
        <f t="shared" ref="U11:U22" si="5">(J11-I11)/I11</f>
        <v>1.5504169067944471E-2</v>
      </c>
      <c r="V11" s="24">
        <f t="shared" ref="V11:V22" si="6">(K11-J11)/J11</f>
        <v>1.2983777361597323E-2</v>
      </c>
      <c r="W11" s="46"/>
      <c r="X11" s="22" t="s">
        <v>5</v>
      </c>
      <c r="Y11" s="24">
        <f t="shared" ref="Y11:Y22" si="7">D11/$C11</f>
        <v>0.69436530247708583</v>
      </c>
      <c r="Z11" s="24">
        <f t="shared" ref="Z11:Z22" si="8">E11/$C11</f>
        <v>0.92071435015237246</v>
      </c>
      <c r="AA11" s="24">
        <f t="shared" ref="AA11:AA22" si="9">F11/$C11</f>
        <v>0.98975486337811036</v>
      </c>
      <c r="AB11" s="24">
        <f t="shared" ref="AB11:AB22" si="10">G11/$C11</f>
        <v>0.96268453936359677</v>
      </c>
      <c r="AC11" s="24">
        <f t="shared" ref="AC11:AC22" si="11">H11/$C11</f>
        <v>0.96659723871692604</v>
      </c>
      <c r="AD11" s="24">
        <f t="shared" ref="AD11:AD22" si="12">I11/$C11</f>
        <v>0.98283347232428953</v>
      </c>
      <c r="AE11" s="24">
        <f t="shared" ref="AE11:AE22" si="13">J11/$C11</f>
        <v>0.9980714886448403</v>
      </c>
      <c r="AF11" s="24">
        <f t="shared" ref="AF11:AF22" si="14">K11/$C11</f>
        <v>1.0110302266443629</v>
      </c>
    </row>
    <row r="12" spans="1:32" x14ac:dyDescent="0.15">
      <c r="A12" s="13"/>
      <c r="B12" s="22" t="s">
        <v>6</v>
      </c>
      <c r="C12" s="23">
        <v>26961.307629500003</v>
      </c>
      <c r="D12" s="23">
        <v>23780.101744833333</v>
      </c>
      <c r="E12" s="23">
        <v>28412.853376562703</v>
      </c>
      <c r="F12" s="23">
        <v>26770.812295186872</v>
      </c>
      <c r="G12" s="23">
        <v>25929.041951296633</v>
      </c>
      <c r="H12" s="23">
        <f>'Central Valley'!D$17</f>
        <v>25440.695063069994</v>
      </c>
      <c r="I12" s="23">
        <f>'Central Valley'!D$18</f>
        <v>25847.837476194083</v>
      </c>
      <c r="J12" s="23">
        <f>'Central Valley'!D$19</f>
        <v>26251.026238520466</v>
      </c>
      <c r="K12" s="23">
        <f>'Central Valley'!D$20</f>
        <v>26597.761218090855</v>
      </c>
      <c r="L12" s="22"/>
      <c r="M12" s="22" t="s">
        <v>6</v>
      </c>
      <c r="N12" s="25">
        <v>3.0524362078758083E-2</v>
      </c>
      <c r="O12" s="25">
        <v>-0.11799152802165724</v>
      </c>
      <c r="P12" s="25">
        <v>0.19481630824964502</v>
      </c>
      <c r="Q12" s="25">
        <v>-5.7792192132674836E-2</v>
      </c>
      <c r="R12" s="25">
        <v>-3.1443586194117135E-2</v>
      </c>
      <c r="S12" s="25">
        <f t="shared" si="3"/>
        <v>-1.8833973470516834E-2</v>
      </c>
      <c r="T12" s="25">
        <f t="shared" si="4"/>
        <v>1.6003588428489982E-2</v>
      </c>
      <c r="U12" s="25">
        <f t="shared" si="5"/>
        <v>1.5598549112579364E-2</v>
      </c>
      <c r="V12" s="25">
        <f t="shared" si="6"/>
        <v>1.3208435221537871E-2</v>
      </c>
      <c r="W12" s="46"/>
      <c r="X12" s="22" t="s">
        <v>6</v>
      </c>
      <c r="Y12" s="25">
        <f t="shared" si="7"/>
        <v>0.88200847197834276</v>
      </c>
      <c r="Z12" s="25">
        <f t="shared" si="8"/>
        <v>1.053838106334074</v>
      </c>
      <c r="AA12" s="25">
        <f t="shared" si="9"/>
        <v>0.99293449201608086</v>
      </c>
      <c r="AB12" s="25">
        <f t="shared" si="10"/>
        <v>0.96171307073126133</v>
      </c>
      <c r="AC12" s="25">
        <f t="shared" si="11"/>
        <v>0.94360019227085945</v>
      </c>
      <c r="AD12" s="25">
        <f t="shared" si="12"/>
        <v>0.9587011813890064</v>
      </c>
      <c r="AE12" s="25">
        <f t="shared" si="13"/>
        <v>0.97365552885119067</v>
      </c>
      <c r="AF12" s="25">
        <f t="shared" si="14"/>
        <v>0.98651599483211383</v>
      </c>
    </row>
    <row r="13" spans="1:32" x14ac:dyDescent="0.15">
      <c r="A13" s="13"/>
      <c r="B13" s="22" t="s">
        <v>7</v>
      </c>
      <c r="C13" s="23">
        <v>16246.356020666668</v>
      </c>
      <c r="D13" s="23">
        <v>11375.421051083331</v>
      </c>
      <c r="E13" s="23">
        <v>15566.877458488338</v>
      </c>
      <c r="F13" s="23">
        <v>17101.899308755746</v>
      </c>
      <c r="G13" s="23">
        <v>16917.991064861897</v>
      </c>
      <c r="H13" s="23">
        <f>Desert!D$17</f>
        <v>16269.20369144006</v>
      </c>
      <c r="I13" s="23">
        <f>Desert!D$18</f>
        <v>16598.08541687168</v>
      </c>
      <c r="J13" s="23">
        <f>Desert!D$19</f>
        <v>16901.424812432262</v>
      </c>
      <c r="K13" s="23">
        <f>Desert!D$20</f>
        <v>17164.886158038553</v>
      </c>
      <c r="L13" s="22"/>
      <c r="M13" s="22" t="s">
        <v>7</v>
      </c>
      <c r="N13" s="25">
        <v>5.658075058914469E-2</v>
      </c>
      <c r="O13" s="25">
        <v>-0.29981707672705915</v>
      </c>
      <c r="P13" s="25">
        <v>0.3684660452199997</v>
      </c>
      <c r="Q13" s="25">
        <v>9.8608205425962936E-2</v>
      </c>
      <c r="R13" s="25">
        <v>-1.0753673646043072E-2</v>
      </c>
      <c r="S13" s="25">
        <f t="shared" si="3"/>
        <v>-3.8348960638083511E-2</v>
      </c>
      <c r="T13" s="25">
        <f t="shared" si="4"/>
        <v>2.0214986035527915E-2</v>
      </c>
      <c r="U13" s="25">
        <f t="shared" si="5"/>
        <v>1.827556540058789E-2</v>
      </c>
      <c r="V13" s="25">
        <f t="shared" si="6"/>
        <v>1.5588114524669848E-2</v>
      </c>
      <c r="W13" s="46"/>
      <c r="X13" s="22" t="s">
        <v>7</v>
      </c>
      <c r="Y13" s="25">
        <f t="shared" si="7"/>
        <v>0.70018292327294085</v>
      </c>
      <c r="Z13" s="25">
        <f t="shared" si="8"/>
        <v>0.95817655594189988</v>
      </c>
      <c r="AA13" s="25">
        <f t="shared" si="9"/>
        <v>1.0526606266045604</v>
      </c>
      <c r="AB13" s="25">
        <f t="shared" si="10"/>
        <v>1.0413406577660156</v>
      </c>
      <c r="AC13" s="25">
        <f t="shared" si="11"/>
        <v>1.0014063258705108</v>
      </c>
      <c r="AD13" s="25">
        <f t="shared" si="12"/>
        <v>1.0216497407638725</v>
      </c>
      <c r="AE13" s="25">
        <f t="shared" si="13"/>
        <v>1.0403209674176963</v>
      </c>
      <c r="AF13" s="25">
        <f t="shared" si="14"/>
        <v>1.0565376098002186</v>
      </c>
    </row>
    <row r="14" spans="1:32" x14ac:dyDescent="0.15">
      <c r="A14" s="13"/>
      <c r="B14" s="22" t="s">
        <v>8</v>
      </c>
      <c r="C14" s="23">
        <v>15895.851672166667</v>
      </c>
      <c r="D14" s="23">
        <v>11571.52182675</v>
      </c>
      <c r="E14" s="23">
        <v>14421.155978471315</v>
      </c>
      <c r="F14" s="23">
        <v>14452.210631080377</v>
      </c>
      <c r="G14" s="23">
        <v>14275.499458069331</v>
      </c>
      <c r="H14" s="23">
        <f>'Gold Country'!D$17</f>
        <v>14430.697605474434</v>
      </c>
      <c r="I14" s="23">
        <f>'Gold Country'!D$18</f>
        <v>14747.771520612452</v>
      </c>
      <c r="J14" s="23">
        <f>'Gold Country'!D$19</f>
        <v>15059.520547035347</v>
      </c>
      <c r="K14" s="23">
        <f>'Gold Country'!D$20</f>
        <v>15325.064733618949</v>
      </c>
      <c r="L14" s="22"/>
      <c r="M14" s="22" t="s">
        <v>8</v>
      </c>
      <c r="N14" s="25">
        <v>8.9426656082991496E-3</v>
      </c>
      <c r="O14" s="25">
        <v>-0.27204140643740948</v>
      </c>
      <c r="P14" s="25">
        <v>0.24626269512224286</v>
      </c>
      <c r="Q14" s="25">
        <v>2.1534093837847212E-3</v>
      </c>
      <c r="R14" s="25">
        <v>-1.2227276333145798E-2</v>
      </c>
      <c r="S14" s="25">
        <f t="shared" si="3"/>
        <v>1.087164395620328E-2</v>
      </c>
      <c r="T14" s="25">
        <f t="shared" si="4"/>
        <v>2.1972182066772244E-2</v>
      </c>
      <c r="U14" s="25">
        <f t="shared" si="5"/>
        <v>2.1138720923847623E-2</v>
      </c>
      <c r="V14" s="25">
        <f t="shared" si="6"/>
        <v>1.7632977474563598E-2</v>
      </c>
      <c r="W14" s="46"/>
      <c r="X14" s="22" t="s">
        <v>8</v>
      </c>
      <c r="Y14" s="25">
        <f t="shared" si="7"/>
        <v>0.72795859356259052</v>
      </c>
      <c r="Z14" s="25">
        <f t="shared" si="8"/>
        <v>0.90722763875071155</v>
      </c>
      <c r="AA14" s="25">
        <f t="shared" si="9"/>
        <v>0.90918127126122605</v>
      </c>
      <c r="AB14" s="25">
        <f t="shared" si="10"/>
        <v>0.89806446062059431</v>
      </c>
      <c r="AC14" s="25">
        <f t="shared" si="11"/>
        <v>0.90782789768618122</v>
      </c>
      <c r="AD14" s="25">
        <f t="shared" si="12"/>
        <v>0.927774857539437</v>
      </c>
      <c r="AE14" s="25">
        <f t="shared" si="13"/>
        <v>0.94738683133312573</v>
      </c>
      <c r="AF14" s="25">
        <f t="shared" si="14"/>
        <v>0.96409208198972085</v>
      </c>
    </row>
    <row r="15" spans="1:32" x14ac:dyDescent="0.15">
      <c r="A15" s="13"/>
      <c r="B15" s="22" t="s">
        <v>9</v>
      </c>
      <c r="C15" s="23">
        <v>9468.0859479166666</v>
      </c>
      <c r="D15" s="23">
        <v>6870.3803529166662</v>
      </c>
      <c r="E15" s="23">
        <v>8833.3594647741866</v>
      </c>
      <c r="F15" s="23">
        <v>9463.9478900336599</v>
      </c>
      <c r="G15" s="23">
        <v>9456.797303647696</v>
      </c>
      <c r="H15" s="23">
        <f>'High Sierra'!D$17</f>
        <v>9211.6980665013016</v>
      </c>
      <c r="I15" s="23">
        <f>'High Sierra'!D$18</f>
        <v>9416.5515506851334</v>
      </c>
      <c r="J15" s="23">
        <f>'High Sierra'!D$19</f>
        <v>9560.5956021671682</v>
      </c>
      <c r="K15" s="23">
        <f>'High Sierra'!D$20</f>
        <v>9684.9761100201304</v>
      </c>
      <c r="L15" s="22"/>
      <c r="M15" s="22" t="s">
        <v>9</v>
      </c>
      <c r="N15" s="25">
        <v>4.9273042152533586E-2</v>
      </c>
      <c r="O15" s="25">
        <v>-0.27436438677149877</v>
      </c>
      <c r="P15" s="25">
        <v>0.28571622108580663</v>
      </c>
      <c r="Q15" s="25">
        <v>7.1387157714360328E-2</v>
      </c>
      <c r="R15" s="25">
        <v>-7.5556062533843615E-4</v>
      </c>
      <c r="S15" s="25">
        <f t="shared" si="3"/>
        <v>-2.5917784771790998E-2</v>
      </c>
      <c r="T15" s="25">
        <f t="shared" si="4"/>
        <v>2.2238406285675982E-2</v>
      </c>
      <c r="U15" s="25">
        <f t="shared" si="5"/>
        <v>1.5296900431831052E-2</v>
      </c>
      <c r="V15" s="25">
        <f t="shared" si="6"/>
        <v>1.3009702849973903E-2</v>
      </c>
      <c r="W15" s="46"/>
      <c r="X15" s="22" t="s">
        <v>9</v>
      </c>
      <c r="Y15" s="25">
        <f t="shared" si="7"/>
        <v>0.72563561322850123</v>
      </c>
      <c r="Z15" s="25">
        <f t="shared" si="8"/>
        <v>0.93296147852543065</v>
      </c>
      <c r="AA15" s="25">
        <f t="shared" si="9"/>
        <v>0.99956294673434842</v>
      </c>
      <c r="AB15" s="25">
        <f t="shared" si="10"/>
        <v>0.9988077163292487</v>
      </c>
      <c r="AC15" s="25">
        <f t="shared" si="11"/>
        <v>0.9729208329090232</v>
      </c>
      <c r="AD15" s="25">
        <f t="shared" si="12"/>
        <v>0.99455704167505232</v>
      </c>
      <c r="AE15" s="25">
        <f t="shared" si="13"/>
        <v>1.009770681715332</v>
      </c>
      <c r="AF15" s="25">
        <f t="shared" si="14"/>
        <v>1.0229074982310642</v>
      </c>
    </row>
    <row r="16" spans="1:32" x14ac:dyDescent="0.15">
      <c r="A16" s="13"/>
      <c r="B16" s="22" t="s">
        <v>10</v>
      </c>
      <c r="C16" s="23">
        <v>18612.485385416665</v>
      </c>
      <c r="D16" s="23">
        <v>16408.931992999998</v>
      </c>
      <c r="E16" s="23">
        <v>20288.767705017908</v>
      </c>
      <c r="F16" s="23">
        <v>20245.916845878124</v>
      </c>
      <c r="G16" s="23">
        <v>19812.317822293542</v>
      </c>
      <c r="H16" s="23">
        <f>'Inland Empire'!D$17</f>
        <v>19733.205149957521</v>
      </c>
      <c r="I16" s="23">
        <f>'Inland Empire'!D$18</f>
        <v>20000.154656236034</v>
      </c>
      <c r="J16" s="23">
        <f>'Inland Empire'!D$19</f>
        <v>20329.853444714146</v>
      </c>
      <c r="K16" s="23">
        <f>'Inland Empire'!D$20</f>
        <v>20595.793849617512</v>
      </c>
      <c r="L16" s="22"/>
      <c r="M16" s="22" t="s">
        <v>10</v>
      </c>
      <c r="N16" s="25">
        <v>3.5766358880361393E-2</v>
      </c>
      <c r="O16" s="25">
        <v>-0.11839114157979158</v>
      </c>
      <c r="P16" s="25">
        <v>0.23644657151806325</v>
      </c>
      <c r="Q16" s="25">
        <v>-2.1120483886848396E-3</v>
      </c>
      <c r="R16" s="25">
        <v>-2.1416615848289355E-2</v>
      </c>
      <c r="S16" s="25">
        <f t="shared" si="3"/>
        <v>-3.9931053522168289E-3</v>
      </c>
      <c r="T16" s="25">
        <f t="shared" si="4"/>
        <v>1.3527934476426818E-2</v>
      </c>
      <c r="U16" s="25">
        <f t="shared" si="5"/>
        <v>1.6484811949957202E-2</v>
      </c>
      <c r="V16" s="25">
        <f t="shared" si="6"/>
        <v>1.3081275063126993E-2</v>
      </c>
      <c r="W16" s="46"/>
      <c r="X16" s="22" t="s">
        <v>10</v>
      </c>
      <c r="Y16" s="25">
        <f t="shared" si="7"/>
        <v>0.88160885842020842</v>
      </c>
      <c r="Z16" s="25">
        <f t="shared" si="8"/>
        <v>1.0900622504136204</v>
      </c>
      <c r="AA16" s="25">
        <f t="shared" si="9"/>
        <v>1.0877599861940681</v>
      </c>
      <c r="AB16" s="25">
        <f t="shared" si="10"/>
        <v>1.0644638484346092</v>
      </c>
      <c r="AC16" s="25">
        <f t="shared" si="11"/>
        <v>1.0602133321441836</v>
      </c>
      <c r="AD16" s="25">
        <f t="shared" si="12"/>
        <v>1.0745558286324641</v>
      </c>
      <c r="AE16" s="25">
        <f t="shared" si="13"/>
        <v>1.0922696793972009</v>
      </c>
      <c r="AF16" s="25">
        <f t="shared" si="14"/>
        <v>1.1065579595165091</v>
      </c>
    </row>
    <row r="17" spans="1:32" x14ac:dyDescent="0.15">
      <c r="A17" s="13"/>
      <c r="B17" s="22" t="s">
        <v>11</v>
      </c>
      <c r="C17" s="23">
        <v>87207.572266833318</v>
      </c>
      <c r="D17" s="23">
        <v>51275.352562749991</v>
      </c>
      <c r="E17" s="23">
        <v>68984.612227519654</v>
      </c>
      <c r="F17" s="23">
        <v>79696.970654121804</v>
      </c>
      <c r="G17" s="23">
        <v>81973.0048468608</v>
      </c>
      <c r="H17" s="23">
        <f>'Los Angeles'!D$17</f>
        <v>82113.541026494699</v>
      </c>
      <c r="I17" s="23">
        <f>'Los Angeles'!D$18</f>
        <v>83244.791845641157</v>
      </c>
      <c r="J17" s="23">
        <f>'Los Angeles'!D$19</f>
        <v>85846.831167056283</v>
      </c>
      <c r="K17" s="23">
        <f>'Los Angeles'!D$20</f>
        <v>87035.987476771188</v>
      </c>
      <c r="L17" s="22"/>
      <c r="M17" s="22" t="s">
        <v>11</v>
      </c>
      <c r="N17" s="25">
        <v>5.4841205201465959E-2</v>
      </c>
      <c r="O17" s="25">
        <v>-0.41203095981321136</v>
      </c>
      <c r="P17" s="25">
        <v>0.34537567817007875</v>
      </c>
      <c r="Q17" s="25">
        <v>0.15528620196155463</v>
      </c>
      <c r="R17" s="25">
        <v>2.8558603596324783E-2</v>
      </c>
      <c r="S17" s="25">
        <f t="shared" si="3"/>
        <v>1.7144202520871764E-3</v>
      </c>
      <c r="T17" s="25">
        <f t="shared" si="4"/>
        <v>1.3776665882445015E-2</v>
      </c>
      <c r="U17" s="25">
        <f t="shared" si="5"/>
        <v>3.1257683078120081E-2</v>
      </c>
      <c r="V17" s="25">
        <f t="shared" si="6"/>
        <v>1.3852069943045765E-2</v>
      </c>
      <c r="W17" s="46"/>
      <c r="X17" s="22" t="s">
        <v>11</v>
      </c>
      <c r="Y17" s="25">
        <f t="shared" si="7"/>
        <v>0.58796904018678864</v>
      </c>
      <c r="Z17" s="25">
        <f t="shared" si="8"/>
        <v>0.79103924618431098</v>
      </c>
      <c r="AA17" s="25">
        <f t="shared" si="9"/>
        <v>0.91387672632680383</v>
      </c>
      <c r="AB17" s="25">
        <f t="shared" si="10"/>
        <v>0.93997576948987804</v>
      </c>
      <c r="AC17" s="25">
        <f t="shared" si="11"/>
        <v>0.94158728298556271</v>
      </c>
      <c r="AD17" s="25">
        <f t="shared" si="12"/>
        <v>0.95455921638241403</v>
      </c>
      <c r="AE17" s="25">
        <f t="shared" si="13"/>
        <v>0.98439652584739423</v>
      </c>
      <c r="AF17" s="25">
        <f t="shared" si="14"/>
        <v>0.99803245537512353</v>
      </c>
    </row>
    <row r="18" spans="1:32" x14ac:dyDescent="0.15">
      <c r="A18" s="13"/>
      <c r="B18" s="22" t="s">
        <v>12</v>
      </c>
      <c r="C18" s="23">
        <v>5500.7114684166672</v>
      </c>
      <c r="D18" s="23">
        <v>4604.5584790000003</v>
      </c>
      <c r="E18" s="23">
        <v>5625.4588345304628</v>
      </c>
      <c r="F18" s="23">
        <v>5108.5746223758279</v>
      </c>
      <c r="G18" s="23">
        <v>4668.8343001903431</v>
      </c>
      <c r="H18" s="23">
        <f>'North Coast'!D$17</f>
        <v>4794.377551894112</v>
      </c>
      <c r="I18" s="23">
        <f>'North Coast'!D$18</f>
        <v>4904.3911511071192</v>
      </c>
      <c r="J18" s="23">
        <f>'North Coast'!D$19</f>
        <v>4986.6522860616915</v>
      </c>
      <c r="K18" s="23">
        <f>'North Coast'!D$20</f>
        <v>5057.6593186046694</v>
      </c>
      <c r="L18" s="22"/>
      <c r="M18" s="22" t="s">
        <v>12</v>
      </c>
      <c r="N18" s="25">
        <v>-0.41709082560355393</v>
      </c>
      <c r="O18" s="25">
        <v>-0.16291583271765697</v>
      </c>
      <c r="P18" s="25">
        <v>0.22171514602029285</v>
      </c>
      <c r="Q18" s="25">
        <v>-9.1883031652790992E-2</v>
      </c>
      <c r="R18" s="25">
        <v>-8.6078868312777224E-2</v>
      </c>
      <c r="S18" s="25">
        <f t="shared" si="3"/>
        <v>2.6889635320459033E-2</v>
      </c>
      <c r="T18" s="25">
        <f t="shared" si="4"/>
        <v>2.2946377923354029E-2</v>
      </c>
      <c r="U18" s="25">
        <f t="shared" si="5"/>
        <v>1.677295558613889E-2</v>
      </c>
      <c r="V18" s="25">
        <f t="shared" si="6"/>
        <v>1.4239419247548358E-2</v>
      </c>
      <c r="W18" s="44"/>
      <c r="X18" s="22" t="s">
        <v>12</v>
      </c>
      <c r="Y18" s="25">
        <f t="shared" si="7"/>
        <v>0.83708416728234303</v>
      </c>
      <c r="Z18" s="25">
        <f t="shared" si="8"/>
        <v>1.022678405662623</v>
      </c>
      <c r="AA18" s="25">
        <f t="shared" si="9"/>
        <v>0.92871161334449837</v>
      </c>
      <c r="AB18" s="25">
        <f t="shared" si="10"/>
        <v>0.84876916867887042</v>
      </c>
      <c r="AC18" s="25">
        <f t="shared" si="11"/>
        <v>0.87159226209589435</v>
      </c>
      <c r="AD18" s="25">
        <f t="shared" si="12"/>
        <v>0.89159214753701788</v>
      </c>
      <c r="AE18" s="25">
        <f t="shared" si="13"/>
        <v>0.90654678302860647</v>
      </c>
      <c r="AF18" s="25">
        <f t="shared" si="14"/>
        <v>0.91945548273966704</v>
      </c>
    </row>
    <row r="19" spans="1:32" x14ac:dyDescent="0.15">
      <c r="B19" s="22" t="s">
        <v>13</v>
      </c>
      <c r="C19" s="23">
        <v>45141.360639583327</v>
      </c>
      <c r="D19" s="23">
        <v>22478.539628416667</v>
      </c>
      <c r="E19" s="23">
        <v>32935.691948052525</v>
      </c>
      <c r="F19" s="23">
        <v>42427.597989092079</v>
      </c>
      <c r="G19" s="23">
        <v>43160.16872931338</v>
      </c>
      <c r="H19" s="23">
        <f>'Orange County'!D$17</f>
        <v>43802.996773537394</v>
      </c>
      <c r="I19" s="23">
        <f>'Orange County'!D$18</f>
        <v>44690.674163187672</v>
      </c>
      <c r="J19" s="23">
        <f>'Orange County'!D$19</f>
        <v>45862.749120305598</v>
      </c>
      <c r="K19" s="23">
        <f>'Orange County'!D$20</f>
        <v>46692.494683708654</v>
      </c>
      <c r="L19" s="22"/>
      <c r="M19" s="22" t="s">
        <v>13</v>
      </c>
      <c r="N19" s="25">
        <v>5.7624372994296014E-3</v>
      </c>
      <c r="O19" s="25">
        <v>-0.50204115892984846</v>
      </c>
      <c r="P19" s="25">
        <v>0.46520603617933665</v>
      </c>
      <c r="Q19" s="25">
        <v>0.28819513055959356</v>
      </c>
      <c r="R19" s="25">
        <v>1.7266373184964268E-2</v>
      </c>
      <c r="S19" s="25">
        <f t="shared" si="3"/>
        <v>1.4894011380159874E-2</v>
      </c>
      <c r="T19" s="25">
        <f t="shared" si="4"/>
        <v>2.0265220533645059E-2</v>
      </c>
      <c r="U19" s="25">
        <f t="shared" si="5"/>
        <v>2.6226387922413132E-2</v>
      </c>
      <c r="V19" s="25">
        <f t="shared" si="6"/>
        <v>1.8091928183949363E-2</v>
      </c>
      <c r="W19" s="44"/>
      <c r="X19" s="22" t="s">
        <v>13</v>
      </c>
      <c r="Y19" s="25">
        <f t="shared" si="7"/>
        <v>0.49795884107015154</v>
      </c>
      <c r="Z19" s="25">
        <f t="shared" si="8"/>
        <v>0.72961229970485297</v>
      </c>
      <c r="AA19" s="25">
        <f t="shared" si="9"/>
        <v>0.93988301167617849</v>
      </c>
      <c r="AB19" s="25">
        <f t="shared" si="10"/>
        <v>0.95611138250598748</v>
      </c>
      <c r="AC19" s="25">
        <f t="shared" si="11"/>
        <v>0.97035171631773198</v>
      </c>
      <c r="AD19" s="25">
        <f t="shared" si="12"/>
        <v>0.99001610784411187</v>
      </c>
      <c r="AE19" s="25">
        <f t="shared" si="13"/>
        <v>1.0159806543378691</v>
      </c>
      <c r="AF19" s="25">
        <f t="shared" si="14"/>
        <v>1.0343617033724317</v>
      </c>
    </row>
    <row r="20" spans="1:32" x14ac:dyDescent="0.15">
      <c r="B20" s="22" t="s">
        <v>14</v>
      </c>
      <c r="C20" s="23">
        <v>6490.1335838333325</v>
      </c>
      <c r="D20" s="23">
        <v>5326.6411754166666</v>
      </c>
      <c r="E20" s="23">
        <v>6482.3765158351207</v>
      </c>
      <c r="F20" s="23">
        <v>5715.7257872503787</v>
      </c>
      <c r="G20" s="23">
        <v>5270.2036966610058</v>
      </c>
      <c r="H20" s="23">
        <f>'Shasta Cascade'!D$17</f>
        <v>5413.1633929307445</v>
      </c>
      <c r="I20" s="23">
        <f>'Shasta Cascade'!D$18</f>
        <v>5524.7185168722908</v>
      </c>
      <c r="J20" s="23">
        <f>'Shasta Cascade'!D$19</f>
        <v>5637.7567675199789</v>
      </c>
      <c r="K20" s="23">
        <f>'Shasta Cascade'!D$20</f>
        <v>5698.6367821367667</v>
      </c>
      <c r="L20" s="22"/>
      <c r="M20" s="22" t="s">
        <v>14</v>
      </c>
      <c r="N20" s="25">
        <v>7.741681047178206E-2</v>
      </c>
      <c r="O20" s="25">
        <v>-0.1792709492628749</v>
      </c>
      <c r="P20" s="25">
        <v>0.21697262915932169</v>
      </c>
      <c r="Q20" s="25">
        <v>-0.11826692366788183</v>
      </c>
      <c r="R20" s="25">
        <v>-7.7946722283837366E-2</v>
      </c>
      <c r="S20" s="25">
        <f t="shared" si="3"/>
        <v>2.712602861257761E-2</v>
      </c>
      <c r="T20" s="25">
        <f t="shared" si="4"/>
        <v>2.0608120583840192E-2</v>
      </c>
      <c r="U20" s="25">
        <f t="shared" si="5"/>
        <v>2.046045428422703E-2</v>
      </c>
      <c r="V20" s="25">
        <f t="shared" si="6"/>
        <v>1.0798623836971347E-2</v>
      </c>
      <c r="W20" s="44"/>
      <c r="X20" s="22" t="s">
        <v>14</v>
      </c>
      <c r="Y20" s="25">
        <f t="shared" si="7"/>
        <v>0.8207290507371251</v>
      </c>
      <c r="Z20" s="25">
        <f t="shared" si="8"/>
        <v>0.99880479070299344</v>
      </c>
      <c r="AA20" s="25">
        <f t="shared" si="9"/>
        <v>0.88067922076180782</v>
      </c>
      <c r="AB20" s="25">
        <f t="shared" si="10"/>
        <v>0.81203316211994092</v>
      </c>
      <c r="AC20" s="25">
        <f t="shared" si="11"/>
        <v>0.83406039690996836</v>
      </c>
      <c r="AD20" s="25">
        <f t="shared" si="12"/>
        <v>0.85124881414369458</v>
      </c>
      <c r="AE20" s="25">
        <f t="shared" si="13"/>
        <v>0.86866575158998405</v>
      </c>
      <c r="AF20" s="25">
        <f t="shared" si="14"/>
        <v>0.87804614628146438</v>
      </c>
    </row>
    <row r="21" spans="1:32" x14ac:dyDescent="0.15">
      <c r="B21" s="22" t="s">
        <v>15</v>
      </c>
      <c r="C21" s="23">
        <v>49513.618740916681</v>
      </c>
      <c r="D21" s="23">
        <v>29067.178127249994</v>
      </c>
      <c r="E21" s="23">
        <v>39283.235388803732</v>
      </c>
      <c r="F21" s="23">
        <v>46413.875224014308</v>
      </c>
      <c r="G21" s="23">
        <v>47100.934260470072</v>
      </c>
      <c r="H21" s="23">
        <f>'San Diego'!D$17</f>
        <v>47937.533001221629</v>
      </c>
      <c r="I21" s="23">
        <f>'San Diego'!D$18</f>
        <v>49055.963035878827</v>
      </c>
      <c r="J21" s="23">
        <f>'San Diego'!D$19</f>
        <v>50815.995115464495</v>
      </c>
      <c r="K21" s="23">
        <f>'San Diego'!D$20</f>
        <v>51703.648172009816</v>
      </c>
      <c r="L21" s="22"/>
      <c r="M21" s="22" t="s">
        <v>15</v>
      </c>
      <c r="N21" s="25">
        <v>1.9415838155166787E-2</v>
      </c>
      <c r="O21" s="25">
        <v>-0.41294579417945709</v>
      </c>
      <c r="P21" s="25">
        <v>0.35146367551848301</v>
      </c>
      <c r="Q21" s="25">
        <v>0.18151864948585428</v>
      </c>
      <c r="R21" s="25">
        <v>1.4802880240869953E-2</v>
      </c>
      <c r="S21" s="25">
        <f t="shared" si="3"/>
        <v>1.7761829014370116E-2</v>
      </c>
      <c r="T21" s="25">
        <f t="shared" si="4"/>
        <v>2.3330988572747294E-2</v>
      </c>
      <c r="U21" s="25">
        <f t="shared" si="5"/>
        <v>3.5878045616970271E-2</v>
      </c>
      <c r="V21" s="25">
        <f t="shared" si="6"/>
        <v>1.7467985316992989E-2</v>
      </c>
      <c r="W21" s="44"/>
      <c r="X21" s="22" t="s">
        <v>15</v>
      </c>
      <c r="Y21" s="25">
        <f t="shared" si="7"/>
        <v>0.58705420582054291</v>
      </c>
      <c r="Z21" s="25">
        <f t="shared" si="8"/>
        <v>0.79338243472681502</v>
      </c>
      <c r="AA21" s="25">
        <f t="shared" si="9"/>
        <v>0.93739614280422545</v>
      </c>
      <c r="AB21" s="25">
        <f t="shared" si="10"/>
        <v>0.95127230564440979</v>
      </c>
      <c r="AC21" s="25">
        <f t="shared" si="11"/>
        <v>0.96816864168337147</v>
      </c>
      <c r="AD21" s="25">
        <f t="shared" si="12"/>
        <v>0.99075697319897849</v>
      </c>
      <c r="AE21" s="25">
        <f t="shared" si="13"/>
        <v>1.0263033970787427</v>
      </c>
      <c r="AF21" s="25">
        <f t="shared" si="14"/>
        <v>1.0442308497496944</v>
      </c>
    </row>
    <row r="22" spans="1:32" x14ac:dyDescent="0.15">
      <c r="B22" s="22" t="s">
        <v>16</v>
      </c>
      <c r="C22" s="23">
        <v>96688.560561666673</v>
      </c>
      <c r="D22" s="23">
        <v>47800.624278750001</v>
      </c>
      <c r="E22" s="23">
        <v>60971.030204914838</v>
      </c>
      <c r="F22" s="23">
        <v>80613.010599078261</v>
      </c>
      <c r="G22" s="23">
        <v>82953.567857585454</v>
      </c>
      <c r="H22" s="23">
        <f>'San Francisco'!D$17</f>
        <v>84084.978352969149</v>
      </c>
      <c r="I22" s="23">
        <f>'San Francisco'!D$18</f>
        <v>85606.147863344435</v>
      </c>
      <c r="J22" s="23">
        <f>'San Francisco'!D$19</f>
        <v>86793.891900705028</v>
      </c>
      <c r="K22" s="23">
        <f>'San Francisco'!D$20</f>
        <v>89327.828506844337</v>
      </c>
      <c r="L22" s="22"/>
      <c r="M22" s="22" t="s">
        <v>16</v>
      </c>
      <c r="N22" s="25">
        <v>1.4807116366230444E-2</v>
      </c>
      <c r="O22" s="25">
        <v>-0.50562275411822477</v>
      </c>
      <c r="P22" s="25">
        <v>0.27552790627506107</v>
      </c>
      <c r="Q22" s="25">
        <v>0.32215267362466338</v>
      </c>
      <c r="R22" s="25">
        <v>2.9034485142203081E-2</v>
      </c>
      <c r="S22" s="25">
        <f t="shared" si="3"/>
        <v>1.3639081773144438E-2</v>
      </c>
      <c r="T22" s="25">
        <f t="shared" si="4"/>
        <v>1.809085927321966E-2</v>
      </c>
      <c r="U22" s="25">
        <f t="shared" si="5"/>
        <v>1.3874517975702204E-2</v>
      </c>
      <c r="V22" s="25">
        <f t="shared" si="6"/>
        <v>2.9194872480637377E-2</v>
      </c>
      <c r="W22" s="22"/>
      <c r="X22" s="22" t="s">
        <v>16</v>
      </c>
      <c r="Y22" s="25">
        <f t="shared" si="7"/>
        <v>0.49437724588177523</v>
      </c>
      <c r="Z22" s="25">
        <f t="shared" si="8"/>
        <v>0.63059197334961181</v>
      </c>
      <c r="AA22" s="25">
        <f t="shared" si="9"/>
        <v>0.83373886353044169</v>
      </c>
      <c r="AB22" s="25">
        <f t="shared" si="10"/>
        <v>0.8579460421760936</v>
      </c>
      <c r="AC22" s="25">
        <f t="shared" si="11"/>
        <v>0.86964763840227899</v>
      </c>
      <c r="AD22" s="25">
        <f t="shared" si="12"/>
        <v>0.88538031144590246</v>
      </c>
      <c r="AE22" s="25">
        <f t="shared" si="13"/>
        <v>0.89766453649239142</v>
      </c>
      <c r="AF22" s="25">
        <f t="shared" si="14"/>
        <v>0.92387173816567725</v>
      </c>
    </row>
    <row r="23" spans="1:32" x14ac:dyDescent="0.15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2"/>
      <c r="M23" s="22"/>
      <c r="N23" s="24"/>
      <c r="O23" s="24"/>
      <c r="P23" s="24"/>
      <c r="Q23" s="24"/>
      <c r="R23" s="24"/>
      <c r="S23" s="24"/>
      <c r="T23" s="24"/>
      <c r="U23" s="24"/>
      <c r="V23" s="24"/>
      <c r="W23" s="22"/>
      <c r="X23" s="22"/>
      <c r="Y23" s="24"/>
      <c r="Z23" s="24"/>
      <c r="AA23" s="24"/>
      <c r="AB23" s="24"/>
      <c r="AC23" s="24"/>
      <c r="AD23" s="24"/>
      <c r="AE23" s="24"/>
      <c r="AF23" s="24"/>
    </row>
    <row r="24" spans="1:32" ht="18" x14ac:dyDescent="0.15">
      <c r="A24" s="13"/>
      <c r="B24" s="6" t="s">
        <v>18</v>
      </c>
      <c r="C24" s="7"/>
      <c r="D24" s="7"/>
      <c r="E24" s="7"/>
      <c r="F24" s="7"/>
      <c r="G24" s="7"/>
      <c r="H24" s="7"/>
      <c r="I24" s="7"/>
      <c r="J24" s="7"/>
      <c r="K24" s="7"/>
      <c r="M24" s="6" t="s">
        <v>18</v>
      </c>
      <c r="N24" s="7"/>
      <c r="O24" s="7"/>
      <c r="P24" s="7"/>
      <c r="Q24" s="7"/>
      <c r="R24" s="7"/>
      <c r="S24" s="7"/>
      <c r="T24" s="7"/>
      <c r="U24" s="7"/>
      <c r="V24" s="6"/>
      <c r="W24" s="8"/>
      <c r="X24" s="6" t="s">
        <v>18</v>
      </c>
      <c r="Y24" s="6"/>
      <c r="Z24" s="6"/>
      <c r="AA24" s="6"/>
      <c r="AB24" s="6"/>
      <c r="AC24" s="6"/>
      <c r="AD24" s="6"/>
      <c r="AE24" s="6"/>
      <c r="AF24" s="6"/>
    </row>
    <row r="25" spans="1:32" s="9" customFormat="1" ht="18" x14ac:dyDescent="0.15">
      <c r="A25" s="5"/>
      <c r="B25" s="11" t="s">
        <v>2</v>
      </c>
      <c r="C25" s="12"/>
      <c r="D25" s="12"/>
      <c r="E25" s="12"/>
      <c r="F25" s="12"/>
      <c r="G25" s="12"/>
      <c r="H25" s="12"/>
      <c r="I25" s="12"/>
      <c r="J25" s="12"/>
      <c r="K25" s="12"/>
      <c r="L25" s="8"/>
      <c r="M25" s="11" t="s">
        <v>3</v>
      </c>
      <c r="N25" s="11"/>
      <c r="O25" s="11"/>
      <c r="P25" s="11"/>
      <c r="Q25" s="11"/>
      <c r="R25" s="11"/>
      <c r="S25" s="11"/>
      <c r="T25" s="11"/>
      <c r="U25" s="11"/>
      <c r="V25" s="11"/>
      <c r="W25" s="4"/>
      <c r="X25" s="11" t="s">
        <v>4</v>
      </c>
      <c r="Y25" s="11"/>
      <c r="Z25" s="11"/>
      <c r="AA25" s="11"/>
      <c r="AB25" s="11"/>
      <c r="AC25" s="11"/>
      <c r="AD25" s="11"/>
      <c r="AE25" s="11"/>
      <c r="AF25" s="11"/>
    </row>
    <row r="26" spans="1:32" s="9" customFormat="1" x14ac:dyDescent="0.15">
      <c r="A26" s="1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4"/>
      <c r="M26" s="11"/>
      <c r="N26" s="12"/>
      <c r="O26" s="12"/>
      <c r="P26" s="12"/>
      <c r="Q26" s="12"/>
      <c r="R26" s="12"/>
      <c r="S26" s="12"/>
      <c r="T26" s="12"/>
      <c r="U26" s="12"/>
      <c r="V26" s="12"/>
      <c r="W26" s="4"/>
      <c r="X26" s="11"/>
      <c r="Y26" s="12"/>
      <c r="Z26" s="12"/>
      <c r="AA26" s="12"/>
      <c r="AB26" s="12"/>
      <c r="AC26" s="12"/>
      <c r="AD26" s="12"/>
      <c r="AE26" s="12"/>
      <c r="AF26" s="12"/>
    </row>
    <row r="27" spans="1:32" s="9" customFormat="1" x14ac:dyDescent="0.15">
      <c r="A27" s="10"/>
      <c r="B27" s="11"/>
      <c r="C27" s="12">
        <v>2019</v>
      </c>
      <c r="D27" s="12">
        <v>2020</v>
      </c>
      <c r="E27" s="12">
        <v>2021</v>
      </c>
      <c r="F27" s="12">
        <v>2022</v>
      </c>
      <c r="G27" s="12">
        <v>2023</v>
      </c>
      <c r="H27" s="12">
        <v>2024</v>
      </c>
      <c r="I27" s="12">
        <v>2025</v>
      </c>
      <c r="J27" s="12">
        <v>2026</v>
      </c>
      <c r="K27" s="12">
        <v>2027</v>
      </c>
      <c r="L27" s="4"/>
      <c r="M27" s="11"/>
      <c r="N27" s="12">
        <v>2019</v>
      </c>
      <c r="O27" s="12">
        <v>2020</v>
      </c>
      <c r="P27" s="12">
        <v>2021</v>
      </c>
      <c r="Q27" s="12">
        <v>2022</v>
      </c>
      <c r="R27" s="12">
        <v>2023</v>
      </c>
      <c r="S27" s="12">
        <v>2024</v>
      </c>
      <c r="T27" s="12">
        <v>2025</v>
      </c>
      <c r="U27" s="12">
        <v>2026</v>
      </c>
      <c r="V27" s="12">
        <v>2027</v>
      </c>
      <c r="W27" s="4"/>
      <c r="X27" s="11"/>
      <c r="Y27" s="12">
        <v>2020</v>
      </c>
      <c r="Z27" s="12">
        <v>2021</v>
      </c>
      <c r="AA27" s="12">
        <v>2022</v>
      </c>
      <c r="AB27" s="12">
        <v>2023</v>
      </c>
      <c r="AC27" s="12">
        <v>2024</v>
      </c>
      <c r="AD27" s="12">
        <v>2025</v>
      </c>
      <c r="AE27" s="12">
        <v>2026</v>
      </c>
      <c r="AF27" s="12">
        <v>2027</v>
      </c>
    </row>
    <row r="28" spans="1:32" x14ac:dyDescent="0.15">
      <c r="A28" s="26"/>
      <c r="B28" s="27"/>
      <c r="C28" s="13"/>
      <c r="D28" s="13"/>
      <c r="E28" s="13"/>
      <c r="F28" s="13"/>
      <c r="G28" s="13"/>
      <c r="H28" s="13"/>
      <c r="I28" s="13"/>
      <c r="J28" s="13"/>
      <c r="K28" s="13"/>
      <c r="L28" s="22"/>
      <c r="M28" s="27"/>
      <c r="N28" s="13"/>
      <c r="O28" s="13"/>
      <c r="P28" s="13"/>
      <c r="Q28" s="13"/>
      <c r="R28" s="13"/>
      <c r="S28" s="13"/>
      <c r="T28" s="13"/>
      <c r="U28" s="13"/>
      <c r="V28" s="13"/>
      <c r="W28" s="27"/>
      <c r="X28" s="27"/>
      <c r="Y28" s="13"/>
      <c r="Z28" s="13"/>
      <c r="AA28" s="13"/>
      <c r="AB28" s="13"/>
      <c r="AC28" s="13"/>
      <c r="AD28" s="13"/>
      <c r="AE28" s="13"/>
      <c r="AF28" s="13"/>
    </row>
    <row r="29" spans="1:32" ht="17" x14ac:dyDescent="0.15">
      <c r="B29" s="14" t="s">
        <v>17</v>
      </c>
      <c r="C29" s="42">
        <v>0.75209222762842132</v>
      </c>
      <c r="D29" s="42">
        <v>0.49071508382038509</v>
      </c>
      <c r="E29" s="42">
        <v>0.60803789951532095</v>
      </c>
      <c r="F29" s="42">
        <v>0.67389985994345758</v>
      </c>
      <c r="G29" s="42">
        <v>0.67101193456705299</v>
      </c>
      <c r="H29" s="42">
        <f>California!E$17</f>
        <v>0.66798682763951411</v>
      </c>
      <c r="I29" s="42">
        <f>California!E$18</f>
        <v>0.67105005787746586</v>
      </c>
      <c r="J29" s="42">
        <f>California!E$19</f>
        <v>0.67784278022426192</v>
      </c>
      <c r="K29" s="42">
        <f>California!E$20</f>
        <v>0.67942288851050137</v>
      </c>
      <c r="L29" s="22"/>
      <c r="M29" s="14" t="s">
        <v>17</v>
      </c>
      <c r="N29" s="43">
        <v>-3.6554737738689891E-3</v>
      </c>
      <c r="O29" s="43">
        <v>-0.34753336652904787</v>
      </c>
      <c r="P29" s="43">
        <v>0.23908540732340544</v>
      </c>
      <c r="Q29" s="43">
        <v>0.10831884078383358</v>
      </c>
      <c r="R29" s="43">
        <v>-4.2853924567470836E-3</v>
      </c>
      <c r="S29" s="43">
        <f>(H29-G29)/G29</f>
        <v>-4.5082758915319784E-3</v>
      </c>
      <c r="T29" s="43">
        <f>(I29-H29)/H29</f>
        <v>4.5857644360688581E-3</v>
      </c>
      <c r="U29" s="43">
        <f>(J29-I29)/I29</f>
        <v>1.0122527026197531E-2</v>
      </c>
      <c r="V29" s="43">
        <f>(K29-J29)/J29</f>
        <v>2.3310837443996559E-3</v>
      </c>
      <c r="W29" s="47"/>
      <c r="X29" s="14" t="s">
        <v>17</v>
      </c>
      <c r="Y29" s="43">
        <f t="shared" ref="Y29:AF29" si="15">D29/$C29</f>
        <v>0.65246663347095213</v>
      </c>
      <c r="Z29" s="43">
        <f t="shared" si="15"/>
        <v>0.80846188429928589</v>
      </c>
      <c r="AA29" s="43">
        <f t="shared" si="15"/>
        <v>0.89603353842449829</v>
      </c>
      <c r="AB29" s="43">
        <f t="shared" si="15"/>
        <v>0.89219368305794156</v>
      </c>
      <c r="AC29" s="43">
        <f t="shared" si="15"/>
        <v>0.88817142778603431</v>
      </c>
      <c r="AD29" s="43">
        <f t="shared" si="15"/>
        <v>0.89224437273270807</v>
      </c>
      <c r="AE29" s="43">
        <f t="shared" si="15"/>
        <v>0.90127614050966753</v>
      </c>
      <c r="AF29" s="43">
        <f t="shared" si="15"/>
        <v>0.90337709067002492</v>
      </c>
    </row>
    <row r="30" spans="1:32" s="9" customFormat="1" x14ac:dyDescent="0.15">
      <c r="A30" s="5"/>
      <c r="B30" s="28" t="s">
        <v>45</v>
      </c>
      <c r="C30" s="21">
        <v>0.78653149525520505</v>
      </c>
      <c r="D30" s="21">
        <v>0.46693687215078289</v>
      </c>
      <c r="E30" s="21">
        <v>0.58466230859600465</v>
      </c>
      <c r="F30" s="21">
        <v>0.68646897455149547</v>
      </c>
      <c r="G30" s="21">
        <v>0.69363882317893555</v>
      </c>
      <c r="H30" s="21">
        <v>0.6965919645511981</v>
      </c>
      <c r="I30" s="21">
        <v>0.7037242575131295</v>
      </c>
      <c r="J30" s="21">
        <v>0.7145672396088173</v>
      </c>
      <c r="K30" s="21">
        <v>0.71978307437776079</v>
      </c>
      <c r="L30" s="22"/>
      <c r="M30" s="18" t="s">
        <v>45</v>
      </c>
      <c r="N30" s="21">
        <v>-3.8851648855284804E-3</v>
      </c>
      <c r="O30" s="21">
        <v>-0.40633417101844582</v>
      </c>
      <c r="P30" s="21">
        <v>0.25212281031258099</v>
      </c>
      <c r="Q30" s="21">
        <v>0.17412900482667881</v>
      </c>
      <c r="R30" s="21">
        <v>1.044453412060542E-2</v>
      </c>
      <c r="S30" s="21">
        <v>4.257462635566478E-3</v>
      </c>
      <c r="T30" s="21">
        <v>1.0238838983057441E-2</v>
      </c>
      <c r="U30" s="21">
        <v>1.5407998203736062E-2</v>
      </c>
      <c r="V30" s="21">
        <v>7.2992917668586177E-3</v>
      </c>
      <c r="W30" s="48"/>
      <c r="X30" s="18" t="s">
        <v>45</v>
      </c>
      <c r="Y30" s="21">
        <v>0.59366582898155418</v>
      </c>
      <c r="Z30" s="21">
        <v>0.74334252617093188</v>
      </c>
      <c r="AA30" s="21">
        <v>0.87278002049842562</v>
      </c>
      <c r="AB30" s="21">
        <v>0.88189580120230404</v>
      </c>
      <c r="AC30" s="21">
        <v>0.88565043962438572</v>
      </c>
      <c r="AD30" s="21">
        <v>0.89471847187097386</v>
      </c>
      <c r="AE30" s="21">
        <v>0.90850429247841136</v>
      </c>
      <c r="AF30" s="21">
        <v>0.91513573038065466</v>
      </c>
    </row>
    <row r="31" spans="1:32" s="9" customFormat="1" x14ac:dyDescent="0.15">
      <c r="A31" s="5"/>
      <c r="B31" s="28" t="s">
        <v>46</v>
      </c>
      <c r="C31" s="21">
        <v>0.68696507253533134</v>
      </c>
      <c r="D31" s="21">
        <v>0.53170783825181178</v>
      </c>
      <c r="E31" s="21">
        <v>0.64969537519309339</v>
      </c>
      <c r="F31" s="21">
        <v>0.65073726718942548</v>
      </c>
      <c r="G31" s="21">
        <v>0.62907292509717727</v>
      </c>
      <c r="H31" s="21">
        <v>0.61539477228646222</v>
      </c>
      <c r="I31" s="21">
        <v>0.6119166955874239</v>
      </c>
      <c r="J31" s="21">
        <v>0.61183973731313013</v>
      </c>
      <c r="K31" s="21">
        <v>0.60747925236578337</v>
      </c>
      <c r="L31" s="22"/>
      <c r="M31" s="18" t="s">
        <v>46</v>
      </c>
      <c r="N31" s="21">
        <v>-2.1981654544032114E-3</v>
      </c>
      <c r="O31" s="21">
        <v>-0.22600455320169788</v>
      </c>
      <c r="P31" s="21">
        <v>0.22190294829809121</v>
      </c>
      <c r="Q31" s="21">
        <v>1.6036623256283633E-3</v>
      </c>
      <c r="R31" s="21">
        <v>-3.3291995379053474E-2</v>
      </c>
      <c r="S31" s="21">
        <v>-2.17433500394284E-2</v>
      </c>
      <c r="T31" s="21">
        <v>-5.6517813534809891E-3</v>
      </c>
      <c r="U31" s="21">
        <v>-1.2576593325319685E-4</v>
      </c>
      <c r="V31" s="21">
        <v>-7.1268416897791731E-3</v>
      </c>
      <c r="W31" s="48"/>
      <c r="X31" s="18" t="s">
        <v>46</v>
      </c>
      <c r="Y31" s="21">
        <v>0.77399544679830212</v>
      </c>
      <c r="Z31" s="21">
        <v>0.94574731841214366</v>
      </c>
      <c r="AA31" s="21">
        <v>0.94726397775624516</v>
      </c>
      <c r="AB31" s="21">
        <v>0.91572766978604048</v>
      </c>
      <c r="AC31" s="21">
        <v>0.89581668252109248</v>
      </c>
      <c r="AD31" s="21">
        <v>0.89075372249868257</v>
      </c>
      <c r="AE31" s="21">
        <v>0.89064169602547383</v>
      </c>
      <c r="AF31" s="21">
        <v>0.88429423365558379</v>
      </c>
    </row>
    <row r="32" spans="1:32" s="9" customFormat="1" x14ac:dyDescent="0.15">
      <c r="A32" s="1"/>
      <c r="B32" s="22" t="s">
        <v>5</v>
      </c>
      <c r="C32" s="24">
        <v>0.71270853664738931</v>
      </c>
      <c r="D32" s="24">
        <v>0.49213060240846207</v>
      </c>
      <c r="E32" s="24">
        <v>0.64453409708697951</v>
      </c>
      <c r="F32" s="24">
        <v>0.68931031821135247</v>
      </c>
      <c r="G32" s="24">
        <v>0.66595762229480038</v>
      </c>
      <c r="H32" s="24">
        <f>'Central Coast'!E$17</f>
        <v>0.66498263191682461</v>
      </c>
      <c r="I32" s="24">
        <f>'Central Coast'!E$18</f>
        <v>0.66696490906230554</v>
      </c>
      <c r="J32" s="24">
        <f>'Central Coast'!E$19</f>
        <v>0.66289092468839872</v>
      </c>
      <c r="K32" s="24">
        <f>'Central Coast'!E$20</f>
        <v>0.663203439030711</v>
      </c>
      <c r="L32" s="22"/>
      <c r="M32" s="22" t="s">
        <v>5</v>
      </c>
      <c r="N32" s="24">
        <v>-1.1490102015424886E-2</v>
      </c>
      <c r="O32" s="24">
        <v>-0.30949248240597071</v>
      </c>
      <c r="P32" s="24">
        <v>0.30968099511118097</v>
      </c>
      <c r="Q32" s="24">
        <v>6.9470678629326876E-2</v>
      </c>
      <c r="R32" s="24">
        <v>-3.3878349561266563E-2</v>
      </c>
      <c r="S32" s="24">
        <f t="shared" ref="S32:S43" si="16">(H32-G32)/G32</f>
        <v>-1.464042673790691E-3</v>
      </c>
      <c r="T32" s="24">
        <f t="shared" ref="T32:T43" si="17">(I32-H32)/H32</f>
        <v>2.9809457425481732E-3</v>
      </c>
      <c r="U32" s="24">
        <f t="shared" ref="U32:U43" si="18">(J32-I32)/I32</f>
        <v>-6.1082439548948552E-3</v>
      </c>
      <c r="V32" s="24">
        <f t="shared" ref="V32:V43" si="19">(K32-J32)/J32</f>
        <v>4.7144157609214124E-4</v>
      </c>
      <c r="W32" s="46"/>
      <c r="X32" s="22" t="s">
        <v>5</v>
      </c>
      <c r="Y32" s="24">
        <f t="shared" ref="Y32:Y43" si="20">D32/$C32</f>
        <v>0.69050751759402929</v>
      </c>
      <c r="Z32" s="24">
        <f t="shared" ref="Z32:Z43" si="21">E32/$C32</f>
        <v>0.90434457277429958</v>
      </c>
      <c r="AA32" s="24">
        <f t="shared" ref="AA32:AA43" si="22">F32/$C32</f>
        <v>0.96717000395967889</v>
      </c>
      <c r="AB32" s="24">
        <f t="shared" ref="AB32:AB43" si="23">G32/$C32</f>
        <v>0.93440388048036127</v>
      </c>
      <c r="AC32" s="24">
        <f t="shared" ref="AC32:AC43" si="24">H32/$C32</f>
        <v>0.93303587332478244</v>
      </c>
      <c r="AD32" s="24">
        <f t="shared" ref="AD32:AD43" si="25">I32/$C32</f>
        <v>0.93581720263901469</v>
      </c>
      <c r="AE32" s="24">
        <f t="shared" ref="AE32:AE43" si="26">J32/$C32</f>
        <v>0.93010100286810826</v>
      </c>
      <c r="AF32" s="24">
        <f t="shared" ref="AF32:AF43" si="27">K32/$C32</f>
        <v>0.93053949115082535</v>
      </c>
    </row>
    <row r="33" spans="1:32" x14ac:dyDescent="0.15">
      <c r="A33" s="13"/>
      <c r="B33" s="22" t="s">
        <v>6</v>
      </c>
      <c r="C33" s="25">
        <v>0.67808708644185023</v>
      </c>
      <c r="D33" s="25">
        <v>0.5795560349608736</v>
      </c>
      <c r="E33" s="25">
        <v>0.67731762219427205</v>
      </c>
      <c r="F33" s="25">
        <v>0.63519224351508741</v>
      </c>
      <c r="G33" s="25">
        <v>0.61700308059298115</v>
      </c>
      <c r="H33" s="25">
        <f>'Central Valley'!E$17</f>
        <v>0.59400108133891738</v>
      </c>
      <c r="I33" s="25">
        <f>'Central Valley'!E$18</f>
        <v>0.58686398774393977</v>
      </c>
      <c r="J33" s="25">
        <f>'Central Valley'!E$19</f>
        <v>0.58758813335163596</v>
      </c>
      <c r="K33" s="25">
        <f>'Central Valley'!E$20</f>
        <v>0.57904510222510319</v>
      </c>
      <c r="L33" s="22"/>
      <c r="M33" s="22" t="s">
        <v>6</v>
      </c>
      <c r="N33" s="25">
        <v>1.8784068584813962E-3</v>
      </c>
      <c r="O33" s="25">
        <v>-0.14530737047066034</v>
      </c>
      <c r="P33" s="25">
        <v>0.16868358076885248</v>
      </c>
      <c r="Q33" s="25">
        <v>-6.2194422969113261E-2</v>
      </c>
      <c r="R33" s="25">
        <v>-2.8635681729124007E-2</v>
      </c>
      <c r="S33" s="25">
        <f t="shared" si="16"/>
        <v>-3.7280201635228966E-2</v>
      </c>
      <c r="T33" s="25">
        <f t="shared" si="17"/>
        <v>-1.2015287209393844E-2</v>
      </c>
      <c r="U33" s="25">
        <f t="shared" si="18"/>
        <v>1.2339240826140783E-3</v>
      </c>
      <c r="V33" s="25">
        <f t="shared" si="19"/>
        <v>-1.4539148498120325E-2</v>
      </c>
      <c r="W33" s="46"/>
      <c r="X33" s="22" t="s">
        <v>6</v>
      </c>
      <c r="Y33" s="25">
        <f t="shared" si="20"/>
        <v>0.85469262952933966</v>
      </c>
      <c r="Z33" s="25">
        <f t="shared" si="21"/>
        <v>0.99886524273509492</v>
      </c>
      <c r="AA33" s="25">
        <f t="shared" si="22"/>
        <v>0.93674139533928247</v>
      </c>
      <c r="AB33" s="25">
        <f t="shared" si="23"/>
        <v>0.90991716687985125</v>
      </c>
      <c r="AC33" s="25">
        <f t="shared" si="24"/>
        <v>0.87599527142721412</v>
      </c>
      <c r="AD33" s="25">
        <f t="shared" si="25"/>
        <v>0.86546993664694516</v>
      </c>
      <c r="AE33" s="25">
        <f t="shared" si="26"/>
        <v>0.86653786084455231</v>
      </c>
      <c r="AF33" s="25">
        <f t="shared" si="27"/>
        <v>0.85393913820648992</v>
      </c>
    </row>
    <row r="34" spans="1:32" x14ac:dyDescent="0.15">
      <c r="A34" s="13"/>
      <c r="B34" s="22" t="s">
        <v>7</v>
      </c>
      <c r="C34" s="25">
        <v>0.61544666904903211</v>
      </c>
      <c r="D34" s="25">
        <v>0.47609848286457668</v>
      </c>
      <c r="E34" s="25">
        <v>0.56905668100010076</v>
      </c>
      <c r="F34" s="25">
        <v>0.61546773263436805</v>
      </c>
      <c r="G34" s="25">
        <v>0.60701476630156281</v>
      </c>
      <c r="H34" s="25">
        <f>Desert!E$17</f>
        <v>0.57757752383698024</v>
      </c>
      <c r="I34" s="25">
        <f>Desert!E$18</f>
        <v>0.57152169422489951</v>
      </c>
      <c r="J34" s="25">
        <f>Desert!E$19</f>
        <v>0.57453417116994365</v>
      </c>
      <c r="K34" s="25">
        <f>Desert!E$20</f>
        <v>0.57625326970985402</v>
      </c>
      <c r="L34" s="22"/>
      <c r="M34" s="22" t="s">
        <v>7</v>
      </c>
      <c r="N34" s="25">
        <v>-4.9751879159083412E-3</v>
      </c>
      <c r="O34" s="25">
        <v>-0.22641797119443619</v>
      </c>
      <c r="P34" s="25">
        <v>0.19524993563561832</v>
      </c>
      <c r="Q34" s="25">
        <v>8.1557871445602226E-2</v>
      </c>
      <c r="R34" s="25">
        <v>-1.373421527173202E-2</v>
      </c>
      <c r="S34" s="25">
        <f t="shared" si="16"/>
        <v>-4.8495101105923095E-2</v>
      </c>
      <c r="T34" s="25">
        <f t="shared" si="17"/>
        <v>-1.0484877548299429E-2</v>
      </c>
      <c r="U34" s="25">
        <f t="shared" si="18"/>
        <v>5.2709756698381786E-3</v>
      </c>
      <c r="V34" s="25">
        <f t="shared" si="19"/>
        <v>2.9921606514886822E-3</v>
      </c>
      <c r="W34" s="46"/>
      <c r="X34" s="22" t="s">
        <v>7</v>
      </c>
      <c r="Y34" s="25">
        <f t="shared" si="20"/>
        <v>0.77358202880556381</v>
      </c>
      <c r="Z34" s="25">
        <f t="shared" si="21"/>
        <v>0.92462387013872116</v>
      </c>
      <c r="AA34" s="25">
        <f t="shared" si="22"/>
        <v>1.0000342248750302</v>
      </c>
      <c r="AB34" s="25">
        <f t="shared" si="23"/>
        <v>0.98629953955149685</v>
      </c>
      <c r="AC34" s="25">
        <f t="shared" si="24"/>
        <v>0.93846884366022154</v>
      </c>
      <c r="AD34" s="25">
        <f t="shared" si="25"/>
        <v>0.92862911275155002</v>
      </c>
      <c r="AE34" s="25">
        <f t="shared" si="26"/>
        <v>0.93352389421116677</v>
      </c>
      <c r="AF34" s="25">
        <f t="shared" si="27"/>
        <v>0.93631714767464991</v>
      </c>
    </row>
    <row r="35" spans="1:32" x14ac:dyDescent="0.15">
      <c r="A35" s="13"/>
      <c r="B35" s="22" t="s">
        <v>8</v>
      </c>
      <c r="C35" s="25">
        <v>0.76156913029903783</v>
      </c>
      <c r="D35" s="25">
        <v>0.54540201384535625</v>
      </c>
      <c r="E35" s="25">
        <v>0.67183992569999373</v>
      </c>
      <c r="F35" s="25">
        <v>0.66302147636565556</v>
      </c>
      <c r="G35" s="25">
        <v>0.64640899076325786</v>
      </c>
      <c r="H35" s="25">
        <f>'Gold Country'!E$17</f>
        <v>0.64257332783790688</v>
      </c>
      <c r="I35" s="25">
        <f>'Gold Country'!E$18</f>
        <v>0.64703191682866035</v>
      </c>
      <c r="J35" s="25">
        <f>'Gold Country'!E$19</f>
        <v>0.64839556389749076</v>
      </c>
      <c r="K35" s="25">
        <f>'Gold Country'!E$20</f>
        <v>0.64038268468051041</v>
      </c>
      <c r="L35" s="22"/>
      <c r="M35" s="22" t="s">
        <v>8</v>
      </c>
      <c r="N35" s="25">
        <v>1.3695938836301602E-2</v>
      </c>
      <c r="O35" s="25">
        <v>-0.28384437847264288</v>
      </c>
      <c r="P35" s="25">
        <v>0.23182516500661077</v>
      </c>
      <c r="Q35" s="25">
        <v>-1.3125819108101067E-2</v>
      </c>
      <c r="R35" s="25">
        <v>-2.5055727747250067E-2</v>
      </c>
      <c r="S35" s="25">
        <f t="shared" si="16"/>
        <v>-5.9338019429803395E-3</v>
      </c>
      <c r="T35" s="25">
        <f t="shared" si="17"/>
        <v>6.9386462176316346E-3</v>
      </c>
      <c r="U35" s="25">
        <f t="shared" si="18"/>
        <v>2.107542199021868E-3</v>
      </c>
      <c r="V35" s="25">
        <f t="shared" si="19"/>
        <v>-1.2358010546548344E-2</v>
      </c>
      <c r="W35" s="46"/>
      <c r="X35" s="22" t="s">
        <v>8</v>
      </c>
      <c r="Y35" s="25">
        <f t="shared" si="20"/>
        <v>0.71615562152735712</v>
      </c>
      <c r="Z35" s="25">
        <f t="shared" si="21"/>
        <v>0.88217851665834845</v>
      </c>
      <c r="AA35" s="25">
        <f t="shared" si="22"/>
        <v>0.8705992010276381</v>
      </c>
      <c r="AB35" s="25">
        <f t="shared" si="23"/>
        <v>0.84878570446971613</v>
      </c>
      <c r="AC35" s="25">
        <f t="shared" si="24"/>
        <v>0.84374917820735984</v>
      </c>
      <c r="AD35" s="25">
        <f t="shared" si="25"/>
        <v>0.84960365525135806</v>
      </c>
      <c r="AE35" s="25">
        <f t="shared" si="26"/>
        <v>0.85139423080724352</v>
      </c>
      <c r="AF35" s="25">
        <f t="shared" si="27"/>
        <v>0.84087269192365721</v>
      </c>
    </row>
    <row r="36" spans="1:32" x14ac:dyDescent="0.15">
      <c r="A36" s="13"/>
      <c r="B36" s="22" t="s">
        <v>9</v>
      </c>
      <c r="C36" s="25">
        <v>0.6310339483973807</v>
      </c>
      <c r="D36" s="25">
        <v>0.47785916706756543</v>
      </c>
      <c r="E36" s="25">
        <v>0.57669983720404905</v>
      </c>
      <c r="F36" s="25">
        <v>0.60128325442967001</v>
      </c>
      <c r="G36" s="25">
        <v>0.5911279930590525</v>
      </c>
      <c r="H36" s="25">
        <f>'High Sierra'!E$17</f>
        <v>0.5746835289733071</v>
      </c>
      <c r="I36" s="25">
        <f>'High Sierra'!E$18</f>
        <v>0.57968967554024198</v>
      </c>
      <c r="J36" s="25">
        <f>'High Sierra'!E$19</f>
        <v>0.57189609968181054</v>
      </c>
      <c r="K36" s="25">
        <f>'High Sierra'!E$20</f>
        <v>0.56313525585839486</v>
      </c>
      <c r="L36" s="22"/>
      <c r="M36" s="22" t="s">
        <v>9</v>
      </c>
      <c r="N36" s="25">
        <v>4.2190296954733864E-3</v>
      </c>
      <c r="O36" s="25">
        <v>-0.24273619782078126</v>
      </c>
      <c r="P36" s="25">
        <v>0.20684058598902699</v>
      </c>
      <c r="Q36" s="25">
        <v>4.2627751283589754E-2</v>
      </c>
      <c r="R36" s="25">
        <v>-1.6889313473813616E-2</v>
      </c>
      <c r="S36" s="25">
        <f t="shared" si="16"/>
        <v>-2.7818787604096146E-2</v>
      </c>
      <c r="T36" s="25">
        <f t="shared" si="17"/>
        <v>8.711136329030587E-3</v>
      </c>
      <c r="U36" s="25">
        <f t="shared" si="18"/>
        <v>-1.344439307318732E-2</v>
      </c>
      <c r="V36" s="25">
        <f t="shared" si="19"/>
        <v>-1.5318943123217684E-2</v>
      </c>
      <c r="W36" s="46"/>
      <c r="X36" s="22" t="s">
        <v>9</v>
      </c>
      <c r="Y36" s="25">
        <f t="shared" si="20"/>
        <v>0.75726380217921874</v>
      </c>
      <c r="Z36" s="25">
        <f t="shared" si="21"/>
        <v>0.91389669077024704</v>
      </c>
      <c r="AA36" s="25">
        <f t="shared" si="22"/>
        <v>0.95285405160329695</v>
      </c>
      <c r="AB36" s="25">
        <f t="shared" si="23"/>
        <v>0.93676100083097558</v>
      </c>
      <c r="AC36" s="25">
        <f t="shared" si="24"/>
        <v>0.91070144551305809</v>
      </c>
      <c r="AD36" s="25">
        <f t="shared" si="25"/>
        <v>0.91863468995996755</v>
      </c>
      <c r="AE36" s="25">
        <f t="shared" si="26"/>
        <v>0.90628420409748023</v>
      </c>
      <c r="AF36" s="25">
        <f t="shared" si="27"/>
        <v>0.89240088792144023</v>
      </c>
    </row>
    <row r="37" spans="1:32" x14ac:dyDescent="0.15">
      <c r="A37" s="13"/>
      <c r="B37" s="22" t="s">
        <v>10</v>
      </c>
      <c r="C37" s="25">
        <v>0.71436511370360301</v>
      </c>
      <c r="D37" s="25">
        <v>0.59986773510514813</v>
      </c>
      <c r="E37" s="25">
        <v>0.7270027157064427</v>
      </c>
      <c r="F37" s="25">
        <v>0.70103185620621267</v>
      </c>
      <c r="G37" s="25">
        <v>0.67169960130038531</v>
      </c>
      <c r="H37" s="25">
        <f>'Inland Empire'!E$17</f>
        <v>0.64841738251668701</v>
      </c>
      <c r="I37" s="25">
        <f>'Inland Empire'!E$18</f>
        <v>0.62854942619075127</v>
      </c>
      <c r="J37" s="25">
        <f>'Inland Empire'!E$19</f>
        <v>0.62956335942852126</v>
      </c>
      <c r="K37" s="25">
        <f>'Inland Empire'!E$20</f>
        <v>0.62396488267761385</v>
      </c>
      <c r="L37" s="22"/>
      <c r="M37" s="22" t="s">
        <v>10</v>
      </c>
      <c r="N37" s="25">
        <v>-1.0285001740117483E-2</v>
      </c>
      <c r="O37" s="25">
        <v>-0.16027851360888401</v>
      </c>
      <c r="P37" s="25">
        <v>0.21193835434241115</v>
      </c>
      <c r="Q37" s="25">
        <v>-3.572319461694673E-2</v>
      </c>
      <c r="R37" s="25">
        <v>-4.1841543499271605E-2</v>
      </c>
      <c r="S37" s="25">
        <f t="shared" si="16"/>
        <v>-3.4661653421596189E-2</v>
      </c>
      <c r="T37" s="25">
        <f t="shared" si="17"/>
        <v>-3.064069048985503E-2</v>
      </c>
      <c r="U37" s="25">
        <f t="shared" si="18"/>
        <v>1.6131320712753077E-3</v>
      </c>
      <c r="V37" s="25">
        <f t="shared" si="19"/>
        <v>-8.8926343426170198E-3</v>
      </c>
      <c r="W37" s="46"/>
      <c r="X37" s="22" t="s">
        <v>10</v>
      </c>
      <c r="Y37" s="25">
        <f t="shared" si="20"/>
        <v>0.83972148639111599</v>
      </c>
      <c r="Z37" s="25">
        <f t="shared" si="21"/>
        <v>1.0176906763228126</v>
      </c>
      <c r="AA37" s="25">
        <f t="shared" si="22"/>
        <v>0.98133551423268073</v>
      </c>
      <c r="AB37" s="25">
        <f t="shared" si="23"/>
        <v>0.94027492162653392</v>
      </c>
      <c r="AC37" s="25">
        <f t="shared" si="24"/>
        <v>0.90768343817209651</v>
      </c>
      <c r="AD37" s="25">
        <f t="shared" si="25"/>
        <v>0.87987139088029787</v>
      </c>
      <c r="AE37" s="25">
        <f t="shared" si="26"/>
        <v>0.88129073963952442</v>
      </c>
      <c r="AF37" s="25">
        <f t="shared" si="27"/>
        <v>0.87345374334237569</v>
      </c>
    </row>
    <row r="38" spans="1:32" x14ac:dyDescent="0.15">
      <c r="A38" s="13"/>
      <c r="B38" s="22" t="s">
        <v>11</v>
      </c>
      <c r="C38" s="25">
        <v>0.79195076407228937</v>
      </c>
      <c r="D38" s="25">
        <v>0.49397070135088367</v>
      </c>
      <c r="E38" s="25">
        <v>0.63792685071280786</v>
      </c>
      <c r="F38" s="25">
        <v>0.70605667261428207</v>
      </c>
      <c r="G38" s="25">
        <v>0.71689906760045519</v>
      </c>
      <c r="H38" s="25">
        <f>'Los Angeles'!E$17</f>
        <v>0.71473102076667605</v>
      </c>
      <c r="I38" s="25">
        <f>'Los Angeles'!E$18</f>
        <v>0.71828956009575917</v>
      </c>
      <c r="J38" s="25">
        <f>'Los Angeles'!E$19</f>
        <v>0.73445916586020188</v>
      </c>
      <c r="K38" s="25">
        <f>'Los Angeles'!E$20</f>
        <v>0.73473731583279633</v>
      </c>
      <c r="L38" s="22"/>
      <c r="M38" s="22" t="s">
        <v>11</v>
      </c>
      <c r="N38" s="25">
        <v>-6.4619419342404338E-3</v>
      </c>
      <c r="O38" s="25">
        <v>-0.37626084377917979</v>
      </c>
      <c r="P38" s="25">
        <v>0.29142649345040272</v>
      </c>
      <c r="Q38" s="25">
        <v>0.10679879961996774</v>
      </c>
      <c r="R38" s="25">
        <v>1.5356267289462044E-2</v>
      </c>
      <c r="S38" s="25">
        <f t="shared" si="16"/>
        <v>-3.0242009395211539E-3</v>
      </c>
      <c r="T38" s="25">
        <f t="shared" si="17"/>
        <v>4.9788511001886493E-3</v>
      </c>
      <c r="U38" s="25">
        <f t="shared" si="18"/>
        <v>2.2511263789337335E-2</v>
      </c>
      <c r="V38" s="25">
        <f t="shared" si="19"/>
        <v>3.7871400552089813E-4</v>
      </c>
      <c r="W38" s="46"/>
      <c r="X38" s="22" t="s">
        <v>11</v>
      </c>
      <c r="Y38" s="25">
        <f t="shared" si="20"/>
        <v>0.62373915622082021</v>
      </c>
      <c r="Z38" s="25">
        <f t="shared" si="21"/>
        <v>0.80551327134596695</v>
      </c>
      <c r="AA38" s="25">
        <f t="shared" si="22"/>
        <v>0.89154112180366951</v>
      </c>
      <c r="AB38" s="25">
        <f t="shared" si="23"/>
        <v>0.90523186556963353</v>
      </c>
      <c r="AC38" s="25">
        <f t="shared" si="24"/>
        <v>0.90249426251129328</v>
      </c>
      <c r="AD38" s="25">
        <f t="shared" si="25"/>
        <v>0.90698764706311163</v>
      </c>
      <c r="AE38" s="25">
        <f t="shared" si="26"/>
        <v>0.92740508523981968</v>
      </c>
      <c r="AF38" s="25">
        <f t="shared" si="27"/>
        <v>0.92775630653439134</v>
      </c>
    </row>
    <row r="39" spans="1:32" x14ac:dyDescent="0.15">
      <c r="A39" s="13"/>
      <c r="B39" s="22" t="s">
        <v>12</v>
      </c>
      <c r="C39" s="25">
        <v>0.65680790476522166</v>
      </c>
      <c r="D39" s="25">
        <v>0.56770473387444775</v>
      </c>
      <c r="E39" s="25">
        <v>0.67695052160414715</v>
      </c>
      <c r="F39" s="25">
        <v>0.59764555802162278</v>
      </c>
      <c r="G39" s="25">
        <v>0.54369206495819411</v>
      </c>
      <c r="H39" s="25">
        <f>'North Coast'!E$17</f>
        <v>0.55005574528872925</v>
      </c>
      <c r="I39" s="25">
        <f>'North Coast'!E$18</f>
        <v>0.56286049936194937</v>
      </c>
      <c r="J39" s="25">
        <f>'North Coast'!E$19</f>
        <v>0.56305794256246955</v>
      </c>
      <c r="K39" s="25">
        <f>'North Coast'!E$20</f>
        <v>0.5629708025328346</v>
      </c>
      <c r="L39" s="22"/>
      <c r="M39" s="22" t="s">
        <v>12</v>
      </c>
      <c r="N39" s="25">
        <v>1.0754252904576767E-3</v>
      </c>
      <c r="O39" s="25">
        <v>-0.13566092954168107</v>
      </c>
      <c r="P39" s="25">
        <v>0.19243416728996299</v>
      </c>
      <c r="Q39" s="25">
        <v>-0.11715031018012667</v>
      </c>
      <c r="R39" s="25">
        <v>-9.0276740685616641E-2</v>
      </c>
      <c r="S39" s="25">
        <f t="shared" si="16"/>
        <v>1.1704567237015786E-2</v>
      </c>
      <c r="T39" s="25">
        <f t="shared" si="17"/>
        <v>2.3279011596358829E-2</v>
      </c>
      <c r="U39" s="25">
        <f t="shared" si="18"/>
        <v>3.5078532024186129E-4</v>
      </c>
      <c r="V39" s="25">
        <f t="shared" si="19"/>
        <v>-1.5476210003960436E-4</v>
      </c>
      <c r="W39" s="46"/>
      <c r="X39" s="22" t="s">
        <v>12</v>
      </c>
      <c r="Y39" s="25">
        <f t="shared" si="20"/>
        <v>0.86433907045831893</v>
      </c>
      <c r="Z39" s="25">
        <f t="shared" si="21"/>
        <v>1.0306674397381461</v>
      </c>
      <c r="AA39" s="25">
        <f t="shared" si="22"/>
        <v>0.90992442948026531</v>
      </c>
      <c r="AB39" s="25">
        <f t="shared" si="23"/>
        <v>0.82777941771656782</v>
      </c>
      <c r="AC39" s="25">
        <f t="shared" si="24"/>
        <v>0.8374682175686492</v>
      </c>
      <c r="AD39" s="25">
        <f t="shared" si="25"/>
        <v>0.85696364991701168</v>
      </c>
      <c r="AE39" s="25">
        <f t="shared" si="26"/>
        <v>0.85726426018538349</v>
      </c>
      <c r="AF39" s="25">
        <f t="shared" si="27"/>
        <v>0.85713158816818824</v>
      </c>
    </row>
    <row r="40" spans="1:32" x14ac:dyDescent="0.15">
      <c r="B40" s="22" t="s">
        <v>13</v>
      </c>
      <c r="C40" s="25">
        <v>0.77452794893113841</v>
      </c>
      <c r="D40" s="25">
        <v>0.44544449175966633</v>
      </c>
      <c r="E40" s="25">
        <v>0.5793021365756934</v>
      </c>
      <c r="F40" s="25">
        <v>0.70660747293877824</v>
      </c>
      <c r="G40" s="25">
        <v>0.71691207049035266</v>
      </c>
      <c r="H40" s="25">
        <f>'Orange County'!E$17</f>
        <v>0.71581516629368847</v>
      </c>
      <c r="I40" s="25">
        <f>'Orange County'!E$18</f>
        <v>0.72892712939763571</v>
      </c>
      <c r="J40" s="25">
        <f>'Orange County'!E$19</f>
        <v>0.7464717356915308</v>
      </c>
      <c r="K40" s="25">
        <f>'Orange County'!E$20</f>
        <v>0.75218146033045308</v>
      </c>
      <c r="L40" s="22"/>
      <c r="M40" s="22" t="s">
        <v>13</v>
      </c>
      <c r="N40" s="25">
        <v>-1.3473249216067185E-3</v>
      </c>
      <c r="O40" s="25">
        <v>-0.42488261091883484</v>
      </c>
      <c r="P40" s="25">
        <v>0.30050353588893008</v>
      </c>
      <c r="Q40" s="25">
        <v>0.21975637292760219</v>
      </c>
      <c r="R40" s="25">
        <v>1.4583199224765586E-2</v>
      </c>
      <c r="S40" s="25">
        <f t="shared" si="16"/>
        <v>-1.5300400729951935E-3</v>
      </c>
      <c r="T40" s="25">
        <f t="shared" si="17"/>
        <v>1.8317526257284687E-2</v>
      </c>
      <c r="U40" s="25">
        <f t="shared" si="18"/>
        <v>2.4069081237782231E-2</v>
      </c>
      <c r="V40" s="25">
        <f t="shared" si="19"/>
        <v>7.6489495394394154E-3</v>
      </c>
      <c r="W40" s="46"/>
      <c r="X40" s="22" t="s">
        <v>13</v>
      </c>
      <c r="Y40" s="25">
        <f t="shared" si="20"/>
        <v>0.57511738908116516</v>
      </c>
      <c r="Z40" s="25">
        <f t="shared" si="21"/>
        <v>0.74794219805126472</v>
      </c>
      <c r="AA40" s="25">
        <f t="shared" si="22"/>
        <v>0.91230726265450901</v>
      </c>
      <c r="AB40" s="25">
        <f t="shared" si="23"/>
        <v>0.9256116212200004</v>
      </c>
      <c r="AC40" s="25">
        <f t="shared" si="24"/>
        <v>0.92419539834750375</v>
      </c>
      <c r="AD40" s="25">
        <f t="shared" si="25"/>
        <v>0.94112437182359576</v>
      </c>
      <c r="AE40" s="25">
        <f t="shared" si="26"/>
        <v>0.96377637078387468</v>
      </c>
      <c r="AF40" s="25">
        <f t="shared" si="27"/>
        <v>0.97114824761130458</v>
      </c>
    </row>
    <row r="41" spans="1:32" x14ac:dyDescent="0.15">
      <c r="B41" s="22" t="s">
        <v>14</v>
      </c>
      <c r="C41" s="25">
        <v>0.70351845032203275</v>
      </c>
      <c r="D41" s="25">
        <v>0.57211118365465508</v>
      </c>
      <c r="E41" s="25">
        <v>0.68981021380197793</v>
      </c>
      <c r="F41" s="25">
        <v>0.60182427915734715</v>
      </c>
      <c r="G41" s="25">
        <v>0.54995142209417858</v>
      </c>
      <c r="H41" s="25">
        <f>'Shasta Cascade'!E$17</f>
        <v>0.55881661288664108</v>
      </c>
      <c r="I41" s="25">
        <f>'Shasta Cascade'!E$18</f>
        <v>0.56054368068915283</v>
      </c>
      <c r="J41" s="25">
        <f>'Shasta Cascade'!E$19</f>
        <v>0.56953030588437115</v>
      </c>
      <c r="K41" s="25">
        <f>'Shasta Cascade'!E$20</f>
        <v>0.56296327317672823</v>
      </c>
      <c r="L41" s="22"/>
      <c r="M41" s="22" t="s">
        <v>14</v>
      </c>
      <c r="N41" s="25">
        <v>5.1985791206154541E-2</v>
      </c>
      <c r="O41" s="25">
        <v>-0.18678581436951158</v>
      </c>
      <c r="P41" s="25">
        <v>0.20572754651545111</v>
      </c>
      <c r="Q41" s="25">
        <v>-0.12755093050838573</v>
      </c>
      <c r="R41" s="25">
        <v>-8.6192695874282577E-2</v>
      </c>
      <c r="S41" s="25">
        <f t="shared" si="16"/>
        <v>1.6119952483629279E-2</v>
      </c>
      <c r="T41" s="25">
        <f t="shared" si="17"/>
        <v>3.0905806353722256E-3</v>
      </c>
      <c r="U41" s="25">
        <f t="shared" si="18"/>
        <v>1.6031980209231557E-2</v>
      </c>
      <c r="V41" s="25">
        <f t="shared" si="19"/>
        <v>-1.153061152285053E-2</v>
      </c>
      <c r="W41" s="22"/>
      <c r="X41" s="22" t="s">
        <v>14</v>
      </c>
      <c r="Y41" s="25">
        <f t="shared" si="20"/>
        <v>0.81321418563048842</v>
      </c>
      <c r="Z41" s="25">
        <f t="shared" si="21"/>
        <v>0.98051474483180945</v>
      </c>
      <c r="AA41" s="25">
        <f t="shared" si="22"/>
        <v>0.85544917675131971</v>
      </c>
      <c r="AB41" s="25">
        <f t="shared" si="23"/>
        <v>0.78171570602368778</v>
      </c>
      <c r="AC41" s="25">
        <f t="shared" si="24"/>
        <v>0.79431692606049642</v>
      </c>
      <c r="AD41" s="25">
        <f t="shared" si="25"/>
        <v>0.79677182657052736</v>
      </c>
      <c r="AE41" s="25">
        <f t="shared" si="26"/>
        <v>0.80954565672537937</v>
      </c>
      <c r="AF41" s="25">
        <f t="shared" si="27"/>
        <v>0.80021110024766806</v>
      </c>
    </row>
    <row r="42" spans="1:32" x14ac:dyDescent="0.15">
      <c r="B42" s="22" t="s">
        <v>15</v>
      </c>
      <c r="C42" s="25">
        <v>0.78314490508100176</v>
      </c>
      <c r="D42" s="25">
        <v>0.48791445075200157</v>
      </c>
      <c r="E42" s="25">
        <v>0.61557433681382001</v>
      </c>
      <c r="F42" s="25">
        <v>0.72572802284965288</v>
      </c>
      <c r="G42" s="25">
        <v>0.73554048802809435</v>
      </c>
      <c r="H42" s="25">
        <f>'San Diego'!E$17</f>
        <v>0.74524510520345821</v>
      </c>
      <c r="I42" s="25">
        <f>'San Diego'!E$18</f>
        <v>0.74914906824537342</v>
      </c>
      <c r="J42" s="25">
        <f>'San Diego'!E$19</f>
        <v>0.75788649784768658</v>
      </c>
      <c r="K42" s="25">
        <f>'San Diego'!E$20</f>
        <v>0.76035510517520011</v>
      </c>
      <c r="L42" s="22"/>
      <c r="M42" s="22" t="s">
        <v>15</v>
      </c>
      <c r="N42" s="25">
        <v>-7.544588043952305E-3</v>
      </c>
      <c r="O42" s="25">
        <v>-0.37698062314338121</v>
      </c>
      <c r="P42" s="25">
        <v>0.26164399489513324</v>
      </c>
      <c r="Q42" s="25">
        <v>0.17894457167591238</v>
      </c>
      <c r="R42" s="25">
        <v>1.3520857496878369E-2</v>
      </c>
      <c r="S42" s="25">
        <f t="shared" si="16"/>
        <v>1.3193858575183135E-2</v>
      </c>
      <c r="T42" s="25">
        <f t="shared" si="17"/>
        <v>5.2384953817970923E-3</v>
      </c>
      <c r="U42" s="25">
        <f t="shared" si="18"/>
        <v>1.166313885002569E-2</v>
      </c>
      <c r="V42" s="25">
        <f t="shared" si="19"/>
        <v>3.2572256327617634E-3</v>
      </c>
      <c r="W42" s="22"/>
      <c r="X42" s="22" t="s">
        <v>15</v>
      </c>
      <c r="Y42" s="25">
        <f t="shared" si="20"/>
        <v>0.62301937685661879</v>
      </c>
      <c r="Z42" s="25">
        <f t="shared" si="21"/>
        <v>0.78602865551446099</v>
      </c>
      <c r="AA42" s="25">
        <f t="shared" si="22"/>
        <v>0.92668421660048961</v>
      </c>
      <c r="AB42" s="25">
        <f t="shared" si="23"/>
        <v>0.93921378183775117</v>
      </c>
      <c r="AC42" s="25">
        <f t="shared" si="24"/>
        <v>0.95160563564718137</v>
      </c>
      <c r="AD42" s="25">
        <f t="shared" si="25"/>
        <v>0.95659061737481121</v>
      </c>
      <c r="AE42" s="25">
        <f t="shared" si="26"/>
        <v>0.96774746656788546</v>
      </c>
      <c r="AF42" s="25">
        <f t="shared" si="27"/>
        <v>0.97089963842203064</v>
      </c>
    </row>
    <row r="43" spans="1:32" x14ac:dyDescent="0.15">
      <c r="B43" s="22" t="s">
        <v>16</v>
      </c>
      <c r="C43" s="25">
        <v>0.78911829655695875</v>
      </c>
      <c r="D43" s="25">
        <v>0.4396103118119204</v>
      </c>
      <c r="E43" s="25">
        <v>0.52117002878409102</v>
      </c>
      <c r="F43" s="25">
        <v>0.63942421923379245</v>
      </c>
      <c r="G43" s="25">
        <v>0.64148697831709089</v>
      </c>
      <c r="H43" s="25">
        <f>'San Francisco'!E$17</f>
        <v>0.64739453833981508</v>
      </c>
      <c r="I43" s="25">
        <f>'San Francisco'!E$18</f>
        <v>0.65614397746591735</v>
      </c>
      <c r="J43" s="25">
        <f>'San Francisco'!E$19</f>
        <v>0.65990257123095619</v>
      </c>
      <c r="K43" s="25">
        <f>'San Francisco'!E$20</f>
        <v>0.67066978095737728</v>
      </c>
      <c r="L43" s="22"/>
      <c r="M43" s="22" t="s">
        <v>16</v>
      </c>
      <c r="N43" s="25">
        <v>-1.2846862234492384E-3</v>
      </c>
      <c r="O43" s="25">
        <v>-0.44290949312668837</v>
      </c>
      <c r="P43" s="25">
        <v>0.18552730630000447</v>
      </c>
      <c r="Q43" s="25">
        <v>0.22690136408187711</v>
      </c>
      <c r="R43" s="25">
        <v>3.2259633295876888E-3</v>
      </c>
      <c r="S43" s="25">
        <f t="shared" si="16"/>
        <v>9.2091659260525888E-3</v>
      </c>
      <c r="T43" s="25">
        <f t="shared" si="17"/>
        <v>1.3514848531993201E-2</v>
      </c>
      <c r="U43" s="25">
        <f t="shared" si="18"/>
        <v>5.7283064298705357E-3</v>
      </c>
      <c r="V43" s="25">
        <f t="shared" si="19"/>
        <v>1.6316362741754988E-2</v>
      </c>
      <c r="W43" s="22"/>
      <c r="X43" s="22" t="s">
        <v>16</v>
      </c>
      <c r="Y43" s="25">
        <f t="shared" si="20"/>
        <v>0.55709050687331163</v>
      </c>
      <c r="Z43" s="25">
        <f t="shared" si="21"/>
        <v>0.66044600797882125</v>
      </c>
      <c r="AA43" s="25">
        <f t="shared" si="22"/>
        <v>0.81030210809164616</v>
      </c>
      <c r="AB43" s="25">
        <f t="shared" si="23"/>
        <v>0.8129161129782374</v>
      </c>
      <c r="AC43" s="25">
        <f t="shared" si="24"/>
        <v>0.82040239234661561</v>
      </c>
      <c r="AD43" s="25">
        <f t="shared" si="25"/>
        <v>0.83149000641446502</v>
      </c>
      <c r="AE43" s="25">
        <f t="shared" si="26"/>
        <v>0.83625303596458211</v>
      </c>
      <c r="AF43" s="25">
        <f t="shared" si="27"/>
        <v>0.84989764384327415</v>
      </c>
    </row>
    <row r="44" spans="1:32" x14ac:dyDescent="0.15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2"/>
      <c r="M44" s="22"/>
      <c r="N44" s="24"/>
      <c r="O44" s="24"/>
      <c r="P44" s="24"/>
      <c r="Q44" s="24"/>
      <c r="R44" s="24"/>
      <c r="S44" s="24"/>
      <c r="T44" s="24"/>
      <c r="U44" s="24"/>
      <c r="V44" s="24"/>
      <c r="W44" s="22"/>
      <c r="X44" s="22"/>
      <c r="Y44" s="24"/>
      <c r="Z44" s="24"/>
      <c r="AA44" s="24"/>
      <c r="AB44" s="24"/>
      <c r="AC44" s="24"/>
      <c r="AD44" s="24"/>
      <c r="AE44" s="24"/>
      <c r="AF44" s="24"/>
    </row>
    <row r="45" spans="1:32" ht="18" x14ac:dyDescent="0.15">
      <c r="A45" s="13"/>
      <c r="B45" s="6" t="s">
        <v>19</v>
      </c>
      <c r="C45" s="6"/>
      <c r="D45" s="6"/>
      <c r="E45" s="6"/>
      <c r="F45" s="6"/>
      <c r="G45" s="6"/>
      <c r="H45" s="6"/>
      <c r="I45" s="6"/>
      <c r="J45" s="6"/>
      <c r="K45" s="6"/>
      <c r="M45" s="6" t="s">
        <v>19</v>
      </c>
      <c r="N45" s="6"/>
      <c r="O45" s="6"/>
      <c r="P45" s="6"/>
      <c r="Q45" s="6"/>
      <c r="R45" s="6"/>
      <c r="S45" s="6"/>
      <c r="T45" s="6"/>
      <c r="U45" s="6"/>
      <c r="V45" s="6"/>
      <c r="W45" s="8"/>
      <c r="X45" s="6" t="s">
        <v>19</v>
      </c>
      <c r="Y45" s="6"/>
      <c r="Z45" s="6"/>
      <c r="AA45" s="6"/>
      <c r="AB45" s="6"/>
      <c r="AC45" s="6"/>
      <c r="AD45" s="6"/>
      <c r="AE45" s="6"/>
      <c r="AF45" s="6"/>
    </row>
    <row r="46" spans="1:32" s="9" customFormat="1" ht="18" x14ac:dyDescent="0.15">
      <c r="A46" s="5"/>
      <c r="B46" s="11" t="s">
        <v>2</v>
      </c>
      <c r="C46" s="11"/>
      <c r="D46" s="11"/>
      <c r="E46" s="11"/>
      <c r="F46" s="11"/>
      <c r="G46" s="11"/>
      <c r="H46" s="11"/>
      <c r="I46" s="11"/>
      <c r="J46" s="11"/>
      <c r="K46" s="11"/>
      <c r="L46" s="8"/>
      <c r="M46" s="11" t="s">
        <v>3</v>
      </c>
      <c r="N46" s="11"/>
      <c r="O46" s="11"/>
      <c r="P46" s="11"/>
      <c r="Q46" s="11"/>
      <c r="R46" s="11"/>
      <c r="S46" s="11"/>
      <c r="T46" s="11"/>
      <c r="U46" s="11"/>
      <c r="V46" s="11"/>
      <c r="W46" s="4"/>
      <c r="X46" s="11" t="s">
        <v>4</v>
      </c>
      <c r="Y46" s="11"/>
      <c r="Z46" s="11"/>
      <c r="AA46" s="11"/>
      <c r="AB46" s="11"/>
      <c r="AC46" s="11"/>
      <c r="AD46" s="11"/>
      <c r="AE46" s="11"/>
      <c r="AF46" s="11"/>
    </row>
    <row r="47" spans="1:32" s="9" customFormat="1" x14ac:dyDescent="0.15">
      <c r="A47" s="13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4"/>
      <c r="M47" s="11"/>
      <c r="N47" s="12"/>
      <c r="O47" s="12"/>
      <c r="P47" s="12"/>
      <c r="Q47" s="12"/>
      <c r="R47" s="12"/>
      <c r="S47" s="12"/>
      <c r="T47" s="12"/>
      <c r="U47" s="12"/>
      <c r="V47" s="12"/>
      <c r="W47" s="4"/>
      <c r="X47" s="11"/>
      <c r="Y47" s="12"/>
      <c r="Z47" s="12"/>
      <c r="AA47" s="12"/>
      <c r="AB47" s="12"/>
      <c r="AC47" s="12"/>
      <c r="AD47" s="12"/>
      <c r="AE47" s="12"/>
      <c r="AF47" s="12"/>
    </row>
    <row r="48" spans="1:32" s="9" customFormat="1" x14ac:dyDescent="0.15">
      <c r="A48" s="10"/>
      <c r="B48" s="11"/>
      <c r="C48" s="12">
        <v>2019</v>
      </c>
      <c r="D48" s="12">
        <v>2020</v>
      </c>
      <c r="E48" s="12">
        <v>2021</v>
      </c>
      <c r="F48" s="12">
        <v>2022</v>
      </c>
      <c r="G48" s="12">
        <v>2023</v>
      </c>
      <c r="H48" s="12">
        <v>2024</v>
      </c>
      <c r="I48" s="12">
        <v>2025</v>
      </c>
      <c r="J48" s="12">
        <v>2026</v>
      </c>
      <c r="K48" s="12">
        <v>2027</v>
      </c>
      <c r="L48" s="4"/>
      <c r="M48" s="11"/>
      <c r="N48" s="12">
        <v>2019</v>
      </c>
      <c r="O48" s="12">
        <v>2020</v>
      </c>
      <c r="P48" s="12">
        <v>2021</v>
      </c>
      <c r="Q48" s="12">
        <v>2022</v>
      </c>
      <c r="R48" s="12">
        <v>2023</v>
      </c>
      <c r="S48" s="12">
        <v>2024</v>
      </c>
      <c r="T48" s="12">
        <v>2025</v>
      </c>
      <c r="U48" s="12">
        <v>2026</v>
      </c>
      <c r="V48" s="12">
        <v>2027</v>
      </c>
      <c r="W48" s="4"/>
      <c r="X48" s="11"/>
      <c r="Y48" s="12">
        <v>2020</v>
      </c>
      <c r="Z48" s="12">
        <v>2021</v>
      </c>
      <c r="AA48" s="12">
        <v>2022</v>
      </c>
      <c r="AB48" s="12">
        <v>2023</v>
      </c>
      <c r="AC48" s="12">
        <v>2024</v>
      </c>
      <c r="AD48" s="12">
        <v>2025</v>
      </c>
      <c r="AE48" s="12">
        <v>2026</v>
      </c>
      <c r="AF48" s="12">
        <v>2027</v>
      </c>
    </row>
    <row r="49" spans="1:32" x14ac:dyDescent="0.15">
      <c r="A49" s="26"/>
      <c r="B49" s="27"/>
      <c r="C49" s="13"/>
      <c r="D49" s="13"/>
      <c r="E49" s="13"/>
      <c r="F49" s="13"/>
      <c r="G49" s="13"/>
      <c r="H49" s="13"/>
      <c r="I49" s="13"/>
      <c r="J49" s="13"/>
      <c r="K49" s="13"/>
      <c r="M49" s="27"/>
      <c r="N49" s="13"/>
      <c r="O49" s="13"/>
      <c r="P49" s="13"/>
      <c r="Q49" s="13"/>
      <c r="R49" s="13"/>
      <c r="S49" s="13"/>
      <c r="T49" s="13"/>
      <c r="U49" s="13"/>
      <c r="V49" s="13"/>
      <c r="W49" s="27"/>
      <c r="X49" s="27"/>
      <c r="Y49" s="13"/>
      <c r="Z49" s="13"/>
      <c r="AA49" s="13"/>
      <c r="AB49" s="13"/>
      <c r="AC49" s="13"/>
      <c r="AD49" s="13"/>
      <c r="AE49" s="13"/>
      <c r="AF49" s="13"/>
    </row>
    <row r="50" spans="1:32" ht="20" customHeight="1" x14ac:dyDescent="0.15">
      <c r="B50" s="14" t="s">
        <v>17</v>
      </c>
      <c r="C50" s="15">
        <v>24965538143.301872</v>
      </c>
      <c r="D50" s="15">
        <v>11977244591.926563</v>
      </c>
      <c r="E50" s="15">
        <v>18497851101.715229</v>
      </c>
      <c r="F50" s="15">
        <v>25640100393.231106</v>
      </c>
      <c r="G50" s="15">
        <v>26684445097.525112</v>
      </c>
      <c r="H50" s="15">
        <f>California!H$17</f>
        <v>26557602833.670231</v>
      </c>
      <c r="I50" s="15">
        <f>California!H$18</f>
        <v>27609722687.024097</v>
      </c>
      <c r="J50" s="15">
        <f>California!H$19</f>
        <v>29350825095.999008</v>
      </c>
      <c r="K50" s="15">
        <f>California!H$20</f>
        <v>30515976850.234619</v>
      </c>
      <c r="M50" s="14" t="s">
        <v>17</v>
      </c>
      <c r="N50" s="43">
        <v>2.9295271393866118E-2</v>
      </c>
      <c r="O50" s="43">
        <v>-0.52024889176522726</v>
      </c>
      <c r="P50" s="43">
        <v>0.54441624363119212</v>
      </c>
      <c r="Q50" s="43">
        <v>0.38611237879699467</v>
      </c>
      <c r="R50" s="43">
        <v>4.0730913228784082E-2</v>
      </c>
      <c r="S50" s="43">
        <f>(H50-G50)/G50</f>
        <v>-4.7534158342548956E-3</v>
      </c>
      <c r="T50" s="43">
        <f>(I50-H50)/H50</f>
        <v>3.9616521865443712E-2</v>
      </c>
      <c r="U50" s="43">
        <f>(J50-I50)/I50</f>
        <v>6.3061205963984082E-2</v>
      </c>
      <c r="V50" s="43">
        <f>(K50-J50)/J50</f>
        <v>3.9697410564258379E-2</v>
      </c>
      <c r="W50" s="17"/>
      <c r="X50" s="14" t="s">
        <v>17</v>
      </c>
      <c r="Y50" s="43">
        <f t="shared" ref="Y50:AF50" si="28">D50/$C50</f>
        <v>0.47975110823477274</v>
      </c>
      <c r="Z50" s="43">
        <f t="shared" si="28"/>
        <v>0.740935404457849</v>
      </c>
      <c r="AA50" s="43">
        <f t="shared" si="28"/>
        <v>1.0270197360079825</v>
      </c>
      <c r="AB50" s="43">
        <f t="shared" si="28"/>
        <v>1.0688511877595723</v>
      </c>
      <c r="AC50" s="43">
        <f t="shared" si="28"/>
        <v>1.0637704935992138</v>
      </c>
      <c r="AD50" s="43">
        <f t="shared" si="28"/>
        <v>1.1059133806187009</v>
      </c>
      <c r="AE50" s="43">
        <f t="shared" si="28"/>
        <v>1.1756536120922227</v>
      </c>
      <c r="AF50" s="43">
        <f t="shared" si="28"/>
        <v>1.2223240162128011</v>
      </c>
    </row>
    <row r="51" spans="1:32" s="9" customFormat="1" ht="20" customHeight="1" x14ac:dyDescent="0.15">
      <c r="A51" s="5"/>
      <c r="B51" s="28" t="s">
        <v>45</v>
      </c>
      <c r="C51" s="31">
        <f>C59+C61+C63+C64</f>
        <v>18896874450.674805</v>
      </c>
      <c r="D51" s="31">
        <f t="shared" ref="D51:K51" si="29">D59+D61+D63+D64</f>
        <v>7714706050.8261433</v>
      </c>
      <c r="E51" s="31">
        <f>E59+E61+E63+E64</f>
        <v>11797105239.208614</v>
      </c>
      <c r="F51" s="31">
        <f t="shared" si="29"/>
        <v>18001072083.945019</v>
      </c>
      <c r="G51" s="31">
        <f t="shared" si="29"/>
        <v>19224103661.593018</v>
      </c>
      <c r="H51" s="31">
        <f t="shared" si="29"/>
        <v>19201103095.954842</v>
      </c>
      <c r="I51" s="31">
        <f t="shared" si="29"/>
        <v>19997743736.629738</v>
      </c>
      <c r="J51" s="31">
        <f t="shared" si="29"/>
        <v>21428466388.703217</v>
      </c>
      <c r="K51" s="31">
        <f t="shared" si="29"/>
        <v>22323740452.160015</v>
      </c>
      <c r="L51" s="20"/>
      <c r="M51" s="18" t="s">
        <v>45</v>
      </c>
      <c r="N51" s="21">
        <v>2.4628538459696703E-2</v>
      </c>
      <c r="O51" s="21">
        <v>-0.59174698064680997</v>
      </c>
      <c r="P51" s="21">
        <v>0.52917106128046187</v>
      </c>
      <c r="Q51" s="21">
        <v>0.52588891248651648</v>
      </c>
      <c r="R51" s="21">
        <v>6.7942152108751763E-2</v>
      </c>
      <c r="S51" s="21">
        <v>-1.1964441121968816E-3</v>
      </c>
      <c r="T51" s="21">
        <v>4.148931635301345E-2</v>
      </c>
      <c r="U51" s="21">
        <v>7.1544203731985778E-2</v>
      </c>
      <c r="V51" s="21">
        <v>4.1779661092721687E-2</v>
      </c>
      <c r="W51" s="29"/>
      <c r="X51" s="18" t="s">
        <v>45</v>
      </c>
      <c r="Y51" s="21">
        <v>0.40825301935319003</v>
      </c>
      <c r="Z51" s="21">
        <v>0.6242887028752705</v>
      </c>
      <c r="AA51" s="21">
        <v>0.95259520990796465</v>
      </c>
      <c r="AB51" s="21">
        <v>1.0173165785575999</v>
      </c>
      <c r="AC51" s="21">
        <v>1.0160994161269443</v>
      </c>
      <c r="AD51" s="21">
        <v>1.0582566862487475</v>
      </c>
      <c r="AE51" s="21">
        <v>1.1339688182104639</v>
      </c>
      <c r="AF51" s="21">
        <v>1.1813456511250111</v>
      </c>
    </row>
    <row r="52" spans="1:32" s="9" customFormat="1" ht="20" customHeight="1" x14ac:dyDescent="0.15">
      <c r="A52" s="5"/>
      <c r="B52" s="28" t="s">
        <v>46</v>
      </c>
      <c r="C52" s="31">
        <f>C53+C54+C55+C56+C57+C58+C60+C62</f>
        <v>6069313478.9647703</v>
      </c>
      <c r="D52" s="31">
        <f t="shared" ref="D52:K52" si="30">D53+D54+D55+D56+D57+D58+D60+D62</f>
        <v>4263341817.0660605</v>
      </c>
      <c r="E52" s="31">
        <f t="shared" si="30"/>
        <v>6698579538.9847078</v>
      </c>
      <c r="F52" s="31">
        <f t="shared" si="30"/>
        <v>7639602842.6169758</v>
      </c>
      <c r="G52" s="31">
        <f t="shared" si="30"/>
        <v>7459004666.0769157</v>
      </c>
      <c r="H52" s="31">
        <f t="shared" si="30"/>
        <v>7356499737.7153959</v>
      </c>
      <c r="I52" s="31">
        <f t="shared" si="30"/>
        <v>7611978950.3943586</v>
      </c>
      <c r="J52" s="31">
        <f t="shared" si="30"/>
        <v>7922358707.2958012</v>
      </c>
      <c r="K52" s="31">
        <f t="shared" si="30"/>
        <v>8192236398.0746012</v>
      </c>
      <c r="L52" s="20"/>
      <c r="M52" s="18" t="s">
        <v>46</v>
      </c>
      <c r="N52" s="21">
        <v>4.4102941354457581E-2</v>
      </c>
      <c r="O52" s="21">
        <v>-0.29761496813885779</v>
      </c>
      <c r="P52" s="21">
        <v>0.5720082757953775</v>
      </c>
      <c r="Q52" s="21">
        <v>0.14002656809140346</v>
      </c>
      <c r="R52" s="21">
        <v>-2.339130922407795E-2</v>
      </c>
      <c r="S52" s="21">
        <v>-1.3919161623964893E-2</v>
      </c>
      <c r="T52" s="21">
        <v>3.4728365634158376E-2</v>
      </c>
      <c r="U52" s="21">
        <v>4.0775172780181057E-2</v>
      </c>
      <c r="V52" s="21">
        <v>3.4065320790167997E-2</v>
      </c>
      <c r="W52" s="29"/>
      <c r="X52" s="18" t="s">
        <v>46</v>
      </c>
      <c r="Y52" s="21">
        <v>0.70238503186114221</v>
      </c>
      <c r="Z52" s="21">
        <v>1.1041550828805153</v>
      </c>
      <c r="AA52" s="21">
        <v>1.2587661297769532</v>
      </c>
      <c r="AB52" s="21">
        <v>1.2293219419945447</v>
      </c>
      <c r="AC52" s="21">
        <v>1.2122108111960361</v>
      </c>
      <c r="AD52" s="21">
        <v>1.2543089114729318</v>
      </c>
      <c r="AE52" s="21">
        <v>1.3054535740579616</v>
      </c>
      <c r="AF52" s="21">
        <v>1.3499242688349173</v>
      </c>
    </row>
    <row r="53" spans="1:32" s="9" customFormat="1" ht="20" customHeight="1" x14ac:dyDescent="0.15">
      <c r="A53" s="1"/>
      <c r="B53" s="32" t="s">
        <v>5</v>
      </c>
      <c r="C53" s="30">
        <v>1933112078.942796</v>
      </c>
      <c r="D53" s="30">
        <v>1230355184.3410182</v>
      </c>
      <c r="E53" s="30">
        <v>2169743422.4273262</v>
      </c>
      <c r="F53" s="30">
        <v>2473827853.5866861</v>
      </c>
      <c r="G53" s="30">
        <v>2314105950.0608201</v>
      </c>
      <c r="H53" s="30">
        <f>'Central Coast'!H$17</f>
        <v>2336521058.7652292</v>
      </c>
      <c r="I53" s="30">
        <f>'Central Coast'!H$18</f>
        <v>2412265874.6465049</v>
      </c>
      <c r="J53" s="30">
        <f>'Central Coast'!H$19</f>
        <v>2508277878.9050498</v>
      </c>
      <c r="K53" s="30">
        <f>'Central Coast'!H$20</f>
        <v>2589552309.475421</v>
      </c>
      <c r="L53" s="22"/>
      <c r="M53" s="32" t="s">
        <v>5</v>
      </c>
      <c r="N53" s="24">
        <v>2.6924015831232939E-2</v>
      </c>
      <c r="O53" s="24">
        <v>-0.36353654930660317</v>
      </c>
      <c r="P53" s="24">
        <v>0.76350979785520012</v>
      </c>
      <c r="Q53" s="24">
        <v>0.14014764511611055</v>
      </c>
      <c r="R53" s="24">
        <v>-6.4564679912667677E-2</v>
      </c>
      <c r="S53" s="24">
        <f t="shared" ref="S53:S64" si="31">(H53-G53)/G53</f>
        <v>9.6862931897392177E-3</v>
      </c>
      <c r="T53" s="24">
        <f t="shared" ref="T53:T64" si="32">(I53-H53)/H53</f>
        <v>3.2417775819792598E-2</v>
      </c>
      <c r="U53" s="24">
        <f t="shared" ref="U53:U64" si="33">(J53-I53)/I53</f>
        <v>3.9801584588023319E-2</v>
      </c>
      <c r="V53" s="24">
        <f t="shared" ref="V53:V64" si="34">(K53-J53)/J53</f>
        <v>3.2402482696953123E-2</v>
      </c>
      <c r="W53" s="32"/>
      <c r="X53" s="32" t="s">
        <v>5</v>
      </c>
      <c r="Y53" s="24">
        <f t="shared" ref="Y53:AF53" si="35">D53/$C53</f>
        <v>0.63646345069339694</v>
      </c>
      <c r="Z53" s="24">
        <f t="shared" si="35"/>
        <v>1.1224095312745352</v>
      </c>
      <c r="AA53" s="24">
        <f t="shared" si="35"/>
        <v>1.2797125839385388</v>
      </c>
      <c r="AB53" s="24">
        <f t="shared" si="35"/>
        <v>1.1970883505763343</v>
      </c>
      <c r="AC53" s="24">
        <f t="shared" si="35"/>
        <v>1.208683699314038</v>
      </c>
      <c r="AD53" s="24">
        <f t="shared" si="35"/>
        <v>1.247866536515438</v>
      </c>
      <c r="AE53" s="24">
        <f t="shared" si="35"/>
        <v>1.297533602023121</v>
      </c>
      <c r="AF53" s="24">
        <f t="shared" si="35"/>
        <v>1.3395769121113903</v>
      </c>
    </row>
    <row r="54" spans="1:32" ht="20" customHeight="1" x14ac:dyDescent="0.15">
      <c r="A54" s="13"/>
      <c r="B54" s="22" t="s">
        <v>6</v>
      </c>
      <c r="C54" s="30">
        <v>921188304.04577303</v>
      </c>
      <c r="D54" s="30">
        <v>782551852.70906711</v>
      </c>
      <c r="E54" s="30">
        <v>1094216937.154979</v>
      </c>
      <c r="F54" s="30">
        <v>1147926681.2042685</v>
      </c>
      <c r="G54" s="30">
        <v>1143876056.0241458</v>
      </c>
      <c r="H54" s="30">
        <f>'Central Valley'!H$17</f>
        <v>1112745012.3758245</v>
      </c>
      <c r="I54" s="30">
        <f>'Central Valley'!H$18</f>
        <v>1146224421.1866863</v>
      </c>
      <c r="J54" s="30">
        <f>'Central Valley'!H$19</f>
        <v>1189582332.8843863</v>
      </c>
      <c r="K54" s="30">
        <f>'Central Valley'!H$20</f>
        <v>1229251506.6620114</v>
      </c>
      <c r="L54" s="22"/>
      <c r="M54" s="22" t="s">
        <v>6</v>
      </c>
      <c r="N54" s="25">
        <v>2.8552283865985517E-2</v>
      </c>
      <c r="O54" s="25">
        <v>-0.15049740723783356</v>
      </c>
      <c r="P54" s="25">
        <v>0.3982676462485879</v>
      </c>
      <c r="Q54" s="25">
        <v>4.9085096588741939E-2</v>
      </c>
      <c r="R54" s="25">
        <v>-3.5286445087877594E-3</v>
      </c>
      <c r="S54" s="25">
        <f t="shared" si="31"/>
        <v>-2.7215399329649271E-2</v>
      </c>
      <c r="T54" s="25">
        <f t="shared" si="32"/>
        <v>3.0087224331277713E-2</v>
      </c>
      <c r="U54" s="25">
        <f t="shared" si="33"/>
        <v>3.7826721274016803E-2</v>
      </c>
      <c r="V54" s="25">
        <f t="shared" si="34"/>
        <v>3.334714435564879E-2</v>
      </c>
      <c r="W54" s="22"/>
      <c r="X54" s="22" t="s">
        <v>6</v>
      </c>
      <c r="Y54" s="25">
        <f t="shared" ref="Y54:Y64" si="36">D54/$C54</f>
        <v>0.84950259276216644</v>
      </c>
      <c r="Z54" s="25">
        <f t="shared" ref="Z54:Z64" si="37">E54/$C54</f>
        <v>1.1878319908636272</v>
      </c>
      <c r="AA54" s="25">
        <f t="shared" ref="AA54:AA64" si="38">F54/$C54</f>
        <v>1.2461368388663661</v>
      </c>
      <c r="AB54" s="25">
        <f t="shared" ref="AB54:AB64" si="39">G54/$C54</f>
        <v>1.2417396649527019</v>
      </c>
      <c r="AC54" s="25">
        <f t="shared" ref="AC54:AC64" si="40">H54/$C54</f>
        <v>1.2079452241075492</v>
      </c>
      <c r="AD54" s="25">
        <f t="shared" ref="AD54:AD64" si="41">I54/$C54</f>
        <v>1.2442889430451685</v>
      </c>
      <c r="AE54" s="25">
        <f t="shared" ref="AE54:AE64" si="42">J54/$C54</f>
        <v>1.291356314078079</v>
      </c>
      <c r="AF54" s="25">
        <f t="shared" ref="AF54:AF64" si="43">K54/$C54</f>
        <v>1.3344193594982194</v>
      </c>
    </row>
    <row r="55" spans="1:32" ht="20" customHeight="1" x14ac:dyDescent="0.15">
      <c r="A55" s="13"/>
      <c r="B55" s="22" t="s">
        <v>7</v>
      </c>
      <c r="C55" s="30">
        <v>796793076.53311181</v>
      </c>
      <c r="D55" s="30">
        <v>491982616.64838105</v>
      </c>
      <c r="E55" s="30">
        <v>816521071.54194689</v>
      </c>
      <c r="F55" s="30">
        <v>1087863613.0374541</v>
      </c>
      <c r="G55" s="30">
        <v>1113023663.2933161</v>
      </c>
      <c r="H55" s="30">
        <f>Desert!H$17</f>
        <v>1058391836.8279349</v>
      </c>
      <c r="I55" s="30">
        <f>Desert!H$18</f>
        <v>1098049680.9621024</v>
      </c>
      <c r="J55" s="30">
        <f>Desert!H$19</f>
        <v>1142581671.5471368</v>
      </c>
      <c r="K55" s="30">
        <f>Desert!H$20</f>
        <v>1184105587.3691459</v>
      </c>
      <c r="L55" s="22"/>
      <c r="M55" s="22" t="s">
        <v>7</v>
      </c>
      <c r="N55" s="25">
        <v>4.2082787042834413E-2</v>
      </c>
      <c r="O55" s="25">
        <v>-0.38254657182888308</v>
      </c>
      <c r="P55" s="25">
        <v>0.65965431279762621</v>
      </c>
      <c r="Q55" s="25">
        <v>0.33231541836770306</v>
      </c>
      <c r="R55" s="25">
        <v>2.3127945410005735E-2</v>
      </c>
      <c r="S55" s="25">
        <f t="shared" si="31"/>
        <v>-4.9084155411154178E-2</v>
      </c>
      <c r="T55" s="25">
        <f t="shared" si="32"/>
        <v>3.7469907414464328E-2</v>
      </c>
      <c r="U55" s="25">
        <f t="shared" si="33"/>
        <v>4.0555533467316156E-2</v>
      </c>
      <c r="V55" s="25">
        <f t="shared" si="34"/>
        <v>3.6342186170186641E-2</v>
      </c>
      <c r="W55" s="22"/>
      <c r="X55" s="22" t="s">
        <v>7</v>
      </c>
      <c r="Y55" s="25">
        <f t="shared" si="36"/>
        <v>0.61745342817111692</v>
      </c>
      <c r="Z55" s="25">
        <f t="shared" si="37"/>
        <v>1.0247592450158736</v>
      </c>
      <c r="AA55" s="25">
        <f t="shared" si="38"/>
        <v>1.3653025422494951</v>
      </c>
      <c r="AB55" s="25">
        <f t="shared" si="39"/>
        <v>1.3968791849147837</v>
      </c>
      <c r="AC55" s="25">
        <f t="shared" si="40"/>
        <v>1.3283145499118201</v>
      </c>
      <c r="AD55" s="25">
        <f t="shared" si="41"/>
        <v>1.3780863731143018</v>
      </c>
      <c r="AE55" s="25">
        <f t="shared" si="42"/>
        <v>1.4339754011399912</v>
      </c>
      <c r="AF55" s="25">
        <f t="shared" si="43"/>
        <v>1.4860892021316889</v>
      </c>
    </row>
    <row r="56" spans="1:32" ht="20" customHeight="1" x14ac:dyDescent="0.15">
      <c r="A56" s="13"/>
      <c r="B56" s="22" t="s">
        <v>8</v>
      </c>
      <c r="C56" s="30">
        <v>694631368.74919701</v>
      </c>
      <c r="D56" s="30">
        <v>430227556.88048536</v>
      </c>
      <c r="E56" s="30">
        <v>622190048.75154722</v>
      </c>
      <c r="F56" s="30">
        <v>728952941.6644814</v>
      </c>
      <c r="G56" s="30">
        <v>757047570.22111094</v>
      </c>
      <c r="H56" s="30">
        <f>'Gold Country'!H$17</f>
        <v>756001908.74552846</v>
      </c>
      <c r="I56" s="30">
        <f>'Gold Country'!H$18</f>
        <v>787857909.2849853</v>
      </c>
      <c r="J56" s="30">
        <f>'Gold Country'!H$19</f>
        <v>823649402.42080462</v>
      </c>
      <c r="K56" s="30">
        <f>'Gold Country'!H$20</f>
        <v>857061400.96498632</v>
      </c>
      <c r="L56" s="22"/>
      <c r="M56" s="22" t="s">
        <v>8</v>
      </c>
      <c r="N56" s="25">
        <v>1.2282939987215302E-2</v>
      </c>
      <c r="O56" s="25">
        <v>-0.38063903210247485</v>
      </c>
      <c r="P56" s="25">
        <v>0.44618827595087751</v>
      </c>
      <c r="Q56" s="25">
        <v>0.17159209332768777</v>
      </c>
      <c r="R56" s="25">
        <v>3.8541073025206041E-2</v>
      </c>
      <c r="S56" s="25">
        <f t="shared" si="31"/>
        <v>-1.3812361557108941E-3</v>
      </c>
      <c r="T56" s="25">
        <f t="shared" si="32"/>
        <v>4.2137460462655561E-2</v>
      </c>
      <c r="U56" s="25">
        <f t="shared" si="33"/>
        <v>4.5428868218511158E-2</v>
      </c>
      <c r="V56" s="25">
        <f t="shared" si="34"/>
        <v>4.0565801961344017E-2</v>
      </c>
      <c r="W56" s="22"/>
      <c r="X56" s="22" t="s">
        <v>8</v>
      </c>
      <c r="Y56" s="25">
        <f t="shared" si="36"/>
        <v>0.61936096789752515</v>
      </c>
      <c r="Z56" s="25">
        <f t="shared" si="37"/>
        <v>0.89571257035498875</v>
      </c>
      <c r="AA56" s="25">
        <f t="shared" si="38"/>
        <v>1.049409765322125</v>
      </c>
      <c r="AB56" s="25">
        <f t="shared" si="39"/>
        <v>1.0898551437207695</v>
      </c>
      <c r="AC56" s="25">
        <f t="shared" si="40"/>
        <v>1.088349796391775</v>
      </c>
      <c r="AD56" s="25">
        <f t="shared" si="41"/>
        <v>1.1342100929067724</v>
      </c>
      <c r="AE56" s="25">
        <f t="shared" si="42"/>
        <v>1.1857359737495397</v>
      </c>
      <c r="AF56" s="25">
        <f t="shared" si="43"/>
        <v>1.2338363044391047</v>
      </c>
    </row>
    <row r="57" spans="1:32" ht="20" customHeight="1" x14ac:dyDescent="0.15">
      <c r="A57" s="13"/>
      <c r="B57" s="22" t="s">
        <v>9</v>
      </c>
      <c r="C57" s="30">
        <v>526960775.6788609</v>
      </c>
      <c r="D57" s="30">
        <v>360458867.74718076</v>
      </c>
      <c r="E57" s="30">
        <v>546768593.50569057</v>
      </c>
      <c r="F57" s="30">
        <v>660306184.00377989</v>
      </c>
      <c r="G57" s="30">
        <v>659950068.86980259</v>
      </c>
      <c r="H57" s="30">
        <f>'High Sierra'!H$17</f>
        <v>652760098.8212651</v>
      </c>
      <c r="I57" s="30">
        <f>'High Sierra'!H$18</f>
        <v>679194973.37192655</v>
      </c>
      <c r="J57" s="30">
        <f>'High Sierra'!H$19</f>
        <v>705306370.98482931</v>
      </c>
      <c r="K57" s="30">
        <f>'High Sierra'!H$20</f>
        <v>728395032.34524488</v>
      </c>
      <c r="L57" s="22"/>
      <c r="M57" s="22" t="s">
        <v>9</v>
      </c>
      <c r="N57" s="25">
        <v>5.3218484779088637E-2</v>
      </c>
      <c r="O57" s="25">
        <v>-0.31596641650829305</v>
      </c>
      <c r="P57" s="25">
        <v>0.51686819892355684</v>
      </c>
      <c r="Q57" s="25">
        <v>0.20765199729217354</v>
      </c>
      <c r="R57" s="25">
        <v>-5.3931818693253586E-4</v>
      </c>
      <c r="S57" s="25">
        <f t="shared" si="31"/>
        <v>-1.0894718233533447E-2</v>
      </c>
      <c r="T57" s="25">
        <f t="shared" si="32"/>
        <v>4.0497074803433543E-2</v>
      </c>
      <c r="U57" s="25">
        <f t="shared" si="33"/>
        <v>3.8444627296445232E-2</v>
      </c>
      <c r="V57" s="25">
        <f t="shared" si="34"/>
        <v>3.2735648379549662E-2</v>
      </c>
      <c r="W57" s="22"/>
      <c r="X57" s="22" t="s">
        <v>9</v>
      </c>
      <c r="Y57" s="25">
        <f t="shared" si="36"/>
        <v>0.68403358349170695</v>
      </c>
      <c r="Z57" s="25">
        <f t="shared" si="37"/>
        <v>1.0375887897942919</v>
      </c>
      <c r="AA57" s="25">
        <f t="shared" si="38"/>
        <v>1.2530461743630459</v>
      </c>
      <c r="AB57" s="25">
        <f t="shared" si="39"/>
        <v>1.2523703837721456</v>
      </c>
      <c r="AC57" s="25">
        <f t="shared" si="40"/>
        <v>1.238726161316926</v>
      </c>
      <c r="AD57" s="25">
        <f t="shared" si="41"/>
        <v>1.2888909473327477</v>
      </c>
      <c r="AE57" s="25">
        <f t="shared" si="42"/>
        <v>1.3384418794287174</v>
      </c>
      <c r="AF57" s="25">
        <f t="shared" si="43"/>
        <v>1.3822566421701594</v>
      </c>
    </row>
    <row r="58" spans="1:32" ht="20" customHeight="1" x14ac:dyDescent="0.15">
      <c r="A58" s="13"/>
      <c r="B58" s="22" t="s">
        <v>10</v>
      </c>
      <c r="C58" s="30">
        <v>697485335.98970032</v>
      </c>
      <c r="D58" s="30">
        <v>580369718.77270341</v>
      </c>
      <c r="E58" s="30">
        <v>868206057.63724768</v>
      </c>
      <c r="F58" s="30">
        <v>964334284.57354307</v>
      </c>
      <c r="G58" s="30">
        <v>945729201.71182048</v>
      </c>
      <c r="H58" s="30">
        <f>'Inland Empire'!H$17</f>
        <v>915014062.82837474</v>
      </c>
      <c r="I58" s="30">
        <f>'Inland Empire'!H$18</f>
        <v>943437045.94406688</v>
      </c>
      <c r="J58" s="30">
        <f>'Inland Empire'!H$19</f>
        <v>985259696.71793234</v>
      </c>
      <c r="K58" s="30">
        <f>'Inland Empire'!H$20</f>
        <v>1018096205.0943223</v>
      </c>
      <c r="L58" s="22"/>
      <c r="M58" s="22" t="s">
        <v>10</v>
      </c>
      <c r="N58" s="25">
        <v>3.821809705143453E-2</v>
      </c>
      <c r="O58" s="25">
        <v>-0.1679112250450614</v>
      </c>
      <c r="P58" s="25">
        <v>0.49595340617223482</v>
      </c>
      <c r="Q58" s="25">
        <v>0.11072052088406337</v>
      </c>
      <c r="R58" s="25">
        <v>-1.9293188222536561E-2</v>
      </c>
      <c r="S58" s="25">
        <f t="shared" si="31"/>
        <v>-3.2477731286979075E-2</v>
      </c>
      <c r="T58" s="25">
        <f t="shared" si="32"/>
        <v>3.1062892113192925E-2</v>
      </c>
      <c r="U58" s="25">
        <f t="shared" si="33"/>
        <v>4.4330091714826492E-2</v>
      </c>
      <c r="V58" s="25">
        <f t="shared" si="34"/>
        <v>3.3327769811120837E-2</v>
      </c>
      <c r="W58" s="22"/>
      <c r="X58" s="22" t="s">
        <v>10</v>
      </c>
      <c r="Y58" s="25">
        <f t="shared" si="36"/>
        <v>0.83208877495493849</v>
      </c>
      <c r="Z58" s="25">
        <f t="shared" si="37"/>
        <v>1.2447660371315223</v>
      </c>
      <c r="AA58" s="25">
        <f t="shared" si="38"/>
        <v>1.3825871811415162</v>
      </c>
      <c r="AB58" s="25">
        <f t="shared" si="39"/>
        <v>1.3559126664216865</v>
      </c>
      <c r="AC58" s="25">
        <f t="shared" si="40"/>
        <v>1.3118756991930316</v>
      </c>
      <c r="AD58" s="25">
        <f t="shared" si="41"/>
        <v>1.3526263525029845</v>
      </c>
      <c r="AE58" s="25">
        <f t="shared" si="42"/>
        <v>1.4125884027653328</v>
      </c>
      <c r="AF58" s="25">
        <f t="shared" si="43"/>
        <v>1.4596668238905548</v>
      </c>
    </row>
    <row r="59" spans="1:32" ht="20" customHeight="1" x14ac:dyDescent="0.15">
      <c r="A59" s="13"/>
      <c r="B59" s="22" t="s">
        <v>11</v>
      </c>
      <c r="C59" s="30">
        <v>5640493356.55021</v>
      </c>
      <c r="D59" s="30">
        <v>2576949216.4788032</v>
      </c>
      <c r="E59" s="30">
        <v>4060730520.5466695</v>
      </c>
      <c r="F59" s="30">
        <v>5739187894.5852242</v>
      </c>
      <c r="G59" s="30">
        <v>6089331684.2521162</v>
      </c>
      <c r="H59" s="30">
        <f>'Los Angeles'!H$17</f>
        <v>5962667179.4155588</v>
      </c>
      <c r="I59" s="30">
        <f>'Los Angeles'!H$18</f>
        <v>6226146440.3210812</v>
      </c>
      <c r="J59" s="30">
        <f>'Los Angeles'!H$19</f>
        <v>6698276295.1135798</v>
      </c>
      <c r="K59" s="30">
        <f>'Los Angeles'!H$20</f>
        <v>6943271143.6045933</v>
      </c>
      <c r="L59" s="22"/>
      <c r="M59" s="22" t="s">
        <v>11</v>
      </c>
      <c r="N59" s="25">
        <v>3.7004095037527884E-2</v>
      </c>
      <c r="O59" s="25">
        <v>-0.54313407470177488</v>
      </c>
      <c r="P59" s="25">
        <v>0.5757898892921669</v>
      </c>
      <c r="Q59" s="25">
        <v>0.41333877378610051</v>
      </c>
      <c r="R59" s="25">
        <v>6.100929192390514E-2</v>
      </c>
      <c r="S59" s="25">
        <f t="shared" si="31"/>
        <v>-2.080105197161947E-2</v>
      </c>
      <c r="T59" s="25">
        <f t="shared" si="32"/>
        <v>4.4188154894023071E-2</v>
      </c>
      <c r="U59" s="25">
        <f t="shared" si="33"/>
        <v>7.5830187953007888E-2</v>
      </c>
      <c r="V59" s="25">
        <f t="shared" si="34"/>
        <v>3.6575805132096191E-2</v>
      </c>
      <c r="W59" s="22"/>
      <c r="X59" s="22" t="s">
        <v>11</v>
      </c>
      <c r="Y59" s="25">
        <f t="shared" si="36"/>
        <v>0.45686592529822512</v>
      </c>
      <c r="Z59" s="25">
        <f t="shared" si="37"/>
        <v>0.71992470584705348</v>
      </c>
      <c r="AA59" s="25">
        <f t="shared" si="38"/>
        <v>1.0174975009801939</v>
      </c>
      <c r="AB59" s="25">
        <f t="shared" si="39"/>
        <v>1.0795743030493383</v>
      </c>
      <c r="AC59" s="25">
        <f t="shared" si="40"/>
        <v>1.0571180218643843</v>
      </c>
      <c r="AD59" s="25">
        <f t="shared" si="41"/>
        <v>1.1038301167557909</v>
      </c>
      <c r="AE59" s="25">
        <f t="shared" si="42"/>
        <v>1.1875337619775732</v>
      </c>
      <c r="AF59" s="25">
        <f t="shared" si="43"/>
        <v>1.23096876544345</v>
      </c>
    </row>
    <row r="60" spans="1:32" ht="20" customHeight="1" x14ac:dyDescent="0.15">
      <c r="A60" s="13"/>
      <c r="B60" s="22" t="s">
        <v>12</v>
      </c>
      <c r="C60" s="30">
        <v>269506454.80782419</v>
      </c>
      <c r="D60" s="30">
        <v>200257297.50456414</v>
      </c>
      <c r="E60" s="30">
        <v>314020318.79103035</v>
      </c>
      <c r="F60" s="30">
        <v>327195287.13510609</v>
      </c>
      <c r="G60" s="30">
        <v>298325026.49545658</v>
      </c>
      <c r="H60" s="30">
        <f>'North Coast'!H$17</f>
        <v>294006408.85386586</v>
      </c>
      <c r="I60" s="30">
        <f>'North Coast'!H$18</f>
        <v>305834876.61380166</v>
      </c>
      <c r="J60" s="30">
        <f>'North Coast'!H$19</f>
        <v>317945724.61542356</v>
      </c>
      <c r="K60" s="30">
        <f>'North Coast'!H$20</f>
        <v>328997926.62269723</v>
      </c>
      <c r="L60" s="22"/>
      <c r="M60" s="22" t="s">
        <v>12</v>
      </c>
      <c r="N60" s="25">
        <v>-0.28955345314187875</v>
      </c>
      <c r="O60" s="25">
        <v>-0.25694804732094179</v>
      </c>
      <c r="P60" s="25">
        <v>0.56808427310307308</v>
      </c>
      <c r="Q60" s="25">
        <v>4.1955782972258104E-2</v>
      </c>
      <c r="R60" s="25">
        <v>-8.8235563820112106E-2</v>
      </c>
      <c r="S60" s="25">
        <f t="shared" si="31"/>
        <v>-1.4476216401698655E-2</v>
      </c>
      <c r="T60" s="25">
        <f t="shared" si="32"/>
        <v>4.0232006526820525E-2</v>
      </c>
      <c r="U60" s="25">
        <f t="shared" si="33"/>
        <v>3.9599303178607347E-2</v>
      </c>
      <c r="V60" s="25">
        <f t="shared" si="34"/>
        <v>3.4761285186778484E-2</v>
      </c>
      <c r="W60" s="22"/>
      <c r="X60" s="22" t="s">
        <v>12</v>
      </c>
      <c r="Y60" s="25">
        <f t="shared" si="36"/>
        <v>0.74305195267905821</v>
      </c>
      <c r="Z60" s="25">
        <f t="shared" si="37"/>
        <v>1.1651680810945604</v>
      </c>
      <c r="AA60" s="25">
        <f t="shared" si="38"/>
        <v>1.214053620231166</v>
      </c>
      <c r="AB60" s="25">
        <f t="shared" si="39"/>
        <v>1.106930914542221</v>
      </c>
      <c r="AC60" s="25">
        <f t="shared" si="40"/>
        <v>1.0909067430815775</v>
      </c>
      <c r="AD60" s="25">
        <f t="shared" si="41"/>
        <v>1.1347961102893882</v>
      </c>
      <c r="AE60" s="25">
        <f t="shared" si="42"/>
        <v>1.1797332455066418</v>
      </c>
      <c r="AF60" s="25">
        <f t="shared" si="43"/>
        <v>1.220742289298022</v>
      </c>
    </row>
    <row r="61" spans="1:32" ht="20" customHeight="1" x14ac:dyDescent="0.15">
      <c r="B61" s="22" t="s">
        <v>13</v>
      </c>
      <c r="C61" s="30">
        <v>2668166800.5509944</v>
      </c>
      <c r="D61" s="30">
        <v>1116070719.6922889</v>
      </c>
      <c r="E61" s="30">
        <v>2020245039.734498</v>
      </c>
      <c r="F61" s="30">
        <v>3126678579.9126029</v>
      </c>
      <c r="G61" s="30">
        <v>3312577928.9763904</v>
      </c>
      <c r="H61" s="30">
        <f>'Orange County'!H$17</f>
        <v>3316121786.9059358</v>
      </c>
      <c r="I61" s="30">
        <f>'Orange County'!H$18</f>
        <v>3420768135.2802005</v>
      </c>
      <c r="J61" s="30">
        <f>'Orange County'!H$19</f>
        <v>3612730646.2089696</v>
      </c>
      <c r="K61" s="30">
        <f>'Orange County'!H$20</f>
        <v>3768072981.0705628</v>
      </c>
      <c r="L61" s="22"/>
      <c r="M61" s="22" t="s">
        <v>13</v>
      </c>
      <c r="N61" s="25">
        <v>6.6470754717997682E-3</v>
      </c>
      <c r="O61" s="25">
        <v>-0.58170878992204966</v>
      </c>
      <c r="P61" s="25">
        <v>0.81014070532331384</v>
      </c>
      <c r="Q61" s="25">
        <v>0.5476729398744189</v>
      </c>
      <c r="R61" s="25">
        <v>5.9455855251032474E-2</v>
      </c>
      <c r="S61" s="25">
        <f t="shared" si="31"/>
        <v>1.0698187349936488E-3</v>
      </c>
      <c r="T61" s="25">
        <f t="shared" si="32"/>
        <v>3.155684715424871E-2</v>
      </c>
      <c r="U61" s="25">
        <f t="shared" si="33"/>
        <v>5.6116785276662771E-2</v>
      </c>
      <c r="V61" s="25">
        <f t="shared" si="34"/>
        <v>4.2998593051658089E-2</v>
      </c>
      <c r="W61" s="22"/>
      <c r="X61" s="22" t="s">
        <v>13</v>
      </c>
      <c r="Y61" s="25">
        <f t="shared" si="36"/>
        <v>0.41829121007795045</v>
      </c>
      <c r="Z61" s="25">
        <f t="shared" si="37"/>
        <v>0.75716594604104359</v>
      </c>
      <c r="AA61" s="25">
        <f t="shared" si="38"/>
        <v>1.1718452456821375</v>
      </c>
      <c r="AB61" s="25">
        <f t="shared" si="39"/>
        <v>1.2415183069860254</v>
      </c>
      <c r="AC61" s="25">
        <f t="shared" si="40"/>
        <v>1.2428465065306766</v>
      </c>
      <c r="AD61" s="25">
        <f t="shared" si="41"/>
        <v>1.2820668237734572</v>
      </c>
      <c r="AE61" s="25">
        <f t="shared" si="42"/>
        <v>1.3540122924334852</v>
      </c>
      <c r="AF61" s="25">
        <f t="shared" si="43"/>
        <v>1.4122329159827753</v>
      </c>
    </row>
    <row r="62" spans="1:32" ht="20" customHeight="1" x14ac:dyDescent="0.15">
      <c r="B62" s="22" t="s">
        <v>14</v>
      </c>
      <c r="C62" s="30">
        <v>229636084.21750778</v>
      </c>
      <c r="D62" s="30">
        <v>187138722.4626601</v>
      </c>
      <c r="E62" s="30">
        <v>266913089.17493981</v>
      </c>
      <c r="F62" s="30">
        <v>249195997.41165614</v>
      </c>
      <c r="G62" s="30">
        <v>226947129.4004432</v>
      </c>
      <c r="H62" s="30">
        <f>'Shasta Cascade'!H$17</f>
        <v>231059350.49737322</v>
      </c>
      <c r="I62" s="30">
        <f>'Shasta Cascade'!H$18</f>
        <v>239114168.38428387</v>
      </c>
      <c r="J62" s="30">
        <f>'Shasta Cascade'!H$19</f>
        <v>249755629.22023854</v>
      </c>
      <c r="K62" s="30">
        <f>'Shasta Cascade'!H$20</f>
        <v>256776429.54077157</v>
      </c>
      <c r="L62" s="22"/>
      <c r="M62" s="22" t="s">
        <v>14</v>
      </c>
      <c r="N62" s="25">
        <v>8.5952709491963653E-2</v>
      </c>
      <c r="O62" s="25">
        <v>-0.18506395412401666</v>
      </c>
      <c r="P62" s="25">
        <v>0.4262846601840895</v>
      </c>
      <c r="Q62" s="25">
        <v>-6.6377755463582933E-2</v>
      </c>
      <c r="R62" s="25">
        <v>-8.9282605829576034E-2</v>
      </c>
      <c r="S62" s="25">
        <f t="shared" si="31"/>
        <v>1.8119731709292097E-2</v>
      </c>
      <c r="T62" s="25">
        <f t="shared" si="32"/>
        <v>3.4860384873289157E-2</v>
      </c>
      <c r="U62" s="25">
        <f t="shared" si="33"/>
        <v>4.4503681684192879E-2</v>
      </c>
      <c r="V62" s="25">
        <f t="shared" si="34"/>
        <v>2.8110678996315964E-2</v>
      </c>
      <c r="W62" s="22"/>
      <c r="X62" s="22" t="s">
        <v>14</v>
      </c>
      <c r="Y62" s="25">
        <f t="shared" si="36"/>
        <v>0.81493604587598334</v>
      </c>
      <c r="Z62" s="25">
        <f t="shared" si="37"/>
        <v>1.1623307812639925</v>
      </c>
      <c r="AA62" s="25">
        <f t="shared" si="38"/>
        <v>1.0851778728974559</v>
      </c>
      <c r="AB62" s="25">
        <f t="shared" si="39"/>
        <v>0.9882903646165746</v>
      </c>
      <c r="AC62" s="25">
        <f t="shared" si="40"/>
        <v>1.0061979208743055</v>
      </c>
      <c r="AD62" s="25">
        <f t="shared" si="41"/>
        <v>1.0412743676546869</v>
      </c>
      <c r="AE62" s="25">
        <f t="shared" si="42"/>
        <v>1.0876149106587005</v>
      </c>
      <c r="AF62" s="25">
        <f t="shared" si="43"/>
        <v>1.118188504283834</v>
      </c>
    </row>
    <row r="63" spans="1:32" ht="20" customHeight="1" x14ac:dyDescent="0.15">
      <c r="B63" s="22" t="s">
        <v>15</v>
      </c>
      <c r="C63" s="30">
        <v>3013625735.1701994</v>
      </c>
      <c r="D63" s="30">
        <v>1385879741.8462985</v>
      </c>
      <c r="E63" s="30">
        <v>2365381667.3351974</v>
      </c>
      <c r="F63" s="30">
        <v>3461475734.3130016</v>
      </c>
      <c r="G63" s="30">
        <v>3611430389.086926</v>
      </c>
      <c r="H63" s="30">
        <f>'San Diego'!H$17</f>
        <v>3719888768.5766592</v>
      </c>
      <c r="I63" s="30">
        <f>'San Diego'!H$18</f>
        <v>3857350080.8603334</v>
      </c>
      <c r="J63" s="30">
        <f>'San Diego'!H$19</f>
        <v>4013854176.9451456</v>
      </c>
      <c r="K63" s="30">
        <f>'San Diego'!H$20</f>
        <v>4147092025.3757949</v>
      </c>
      <c r="L63" s="22"/>
      <c r="M63" s="22" t="s">
        <v>15</v>
      </c>
      <c r="N63" s="25">
        <v>2.143107233669661E-2</v>
      </c>
      <c r="O63" s="25">
        <v>-0.54012878053417979</v>
      </c>
      <c r="P63" s="25">
        <v>0.70677267003267219</v>
      </c>
      <c r="Q63" s="25">
        <v>0.46338993918585958</v>
      </c>
      <c r="R63" s="25">
        <v>4.3321018630132269E-2</v>
      </c>
      <c r="S63" s="25">
        <f t="shared" si="31"/>
        <v>3.0031972876308058E-2</v>
      </c>
      <c r="T63" s="25">
        <f t="shared" si="32"/>
        <v>3.695307059847143E-2</v>
      </c>
      <c r="U63" s="25">
        <f t="shared" si="33"/>
        <v>4.0572956253404381E-2</v>
      </c>
      <c r="V63" s="25">
        <f t="shared" si="34"/>
        <v>3.3194491517889078E-2</v>
      </c>
      <c r="W63" s="22"/>
      <c r="X63" s="22" t="s">
        <v>15</v>
      </c>
      <c r="Y63" s="25">
        <f t="shared" si="36"/>
        <v>0.45987121946582016</v>
      </c>
      <c r="Z63" s="25">
        <f t="shared" si="37"/>
        <v>0.78489562911885891</v>
      </c>
      <c r="AA63" s="25">
        <f t="shared" si="38"/>
        <v>1.1486083669634939</v>
      </c>
      <c r="AB63" s="25">
        <f t="shared" si="39"/>
        <v>1.1983672514274453</v>
      </c>
      <c r="AC63" s="25">
        <f t="shared" si="40"/>
        <v>1.2343565842181701</v>
      </c>
      <c r="AD63" s="25">
        <f t="shared" si="41"/>
        <v>1.2799698502184722</v>
      </c>
      <c r="AE63" s="25">
        <f t="shared" si="42"/>
        <v>1.331902010957063</v>
      </c>
      <c r="AF63" s="25">
        <f t="shared" si="43"/>
        <v>1.3761138209624366</v>
      </c>
    </row>
    <row r="64" spans="1:32" ht="20" customHeight="1" x14ac:dyDescent="0.15">
      <c r="B64" s="22" t="s">
        <v>16</v>
      </c>
      <c r="C64" s="30">
        <v>7574588558.4034004</v>
      </c>
      <c r="D64" s="30">
        <v>2635806372.8087535</v>
      </c>
      <c r="E64" s="30">
        <v>3350748011.5922484</v>
      </c>
      <c r="F64" s="30">
        <v>5673729875.1341906</v>
      </c>
      <c r="G64" s="30">
        <v>6210763659.2775879</v>
      </c>
      <c r="H64" s="30">
        <f>'San Francisco'!H$17</f>
        <v>6202425361.0566854</v>
      </c>
      <c r="I64" s="30">
        <f>'San Francisco'!H$18</f>
        <v>6493479080.1681223</v>
      </c>
      <c r="J64" s="30">
        <f>'San Francisco'!H$19</f>
        <v>7103605270.4355183</v>
      </c>
      <c r="K64" s="30">
        <f>'San Francisco'!H$20</f>
        <v>7465304302.1090641</v>
      </c>
      <c r="L64" s="22"/>
      <c r="M64" s="22" t="s">
        <v>16</v>
      </c>
      <c r="N64" s="25">
        <v>2.3248078700374153E-2</v>
      </c>
      <c r="O64" s="25">
        <v>-0.65201986187295446</v>
      </c>
      <c r="P64" s="25">
        <v>0.27124209356153983</v>
      </c>
      <c r="Q64" s="25">
        <v>0.69327262315917348</v>
      </c>
      <c r="R64" s="25">
        <v>9.4652688083902703E-2</v>
      </c>
      <c r="S64" s="25">
        <f t="shared" si="31"/>
        <v>-1.3425560330969544E-3</v>
      </c>
      <c r="T64" s="25">
        <f t="shared" si="32"/>
        <v>4.6925791471652802E-2</v>
      </c>
      <c r="U64" s="25">
        <f t="shared" si="33"/>
        <v>9.3959829967081257E-2</v>
      </c>
      <c r="V64" s="25">
        <f t="shared" si="34"/>
        <v>5.0917670380546114E-2</v>
      </c>
      <c r="W64" s="22"/>
      <c r="X64" s="22" t="s">
        <v>16</v>
      </c>
      <c r="Y64" s="25">
        <f t="shared" si="36"/>
        <v>0.34798013812704548</v>
      </c>
      <c r="Z64" s="25">
        <f t="shared" si="37"/>
        <v>0.44236699931045909</v>
      </c>
      <c r="AA64" s="25">
        <f t="shared" si="38"/>
        <v>0.74904792932147324</v>
      </c>
      <c r="AB64" s="25">
        <f t="shared" si="39"/>
        <v>0.81994732933543202</v>
      </c>
      <c r="AC64" s="25">
        <f t="shared" si="40"/>
        <v>0.81884650410161097</v>
      </c>
      <c r="AD64" s="25">
        <f t="shared" si="41"/>
        <v>0.85727152440037502</v>
      </c>
      <c r="AE64" s="25">
        <f t="shared" si="42"/>
        <v>0.93782061106865489</v>
      </c>
      <c r="AF64" s="25">
        <f t="shared" si="43"/>
        <v>0.98557225181913088</v>
      </c>
    </row>
    <row r="65" spans="1:32" x14ac:dyDescent="0.15">
      <c r="B65" s="22"/>
      <c r="C65" s="30"/>
      <c r="D65" s="30"/>
      <c r="E65" s="30"/>
      <c r="F65" s="30"/>
      <c r="G65" s="30"/>
      <c r="H65" s="30"/>
      <c r="I65" s="30"/>
      <c r="J65" s="30"/>
      <c r="K65" s="30"/>
      <c r="L65" s="22"/>
      <c r="M65" s="22"/>
      <c r="N65" s="25"/>
      <c r="O65" s="25"/>
      <c r="P65" s="25"/>
      <c r="Q65" s="25"/>
      <c r="R65" s="25"/>
      <c r="S65" s="25"/>
      <c r="T65" s="25"/>
      <c r="U65" s="25"/>
      <c r="V65" s="25"/>
      <c r="W65" s="22"/>
      <c r="X65" s="22"/>
      <c r="Y65" s="25"/>
      <c r="Z65" s="25"/>
      <c r="AA65" s="25"/>
      <c r="AB65" s="25"/>
      <c r="AC65" s="25"/>
      <c r="AD65" s="25"/>
      <c r="AE65" s="25"/>
      <c r="AF65" s="25"/>
    </row>
    <row r="66" spans="1:32" x14ac:dyDescent="0.15">
      <c r="A66" s="13"/>
      <c r="B66" s="33"/>
      <c r="C66" s="34"/>
      <c r="D66" s="34"/>
      <c r="E66" s="34"/>
      <c r="F66" s="34"/>
      <c r="G66" s="34"/>
      <c r="H66" s="35"/>
      <c r="I66" s="35"/>
      <c r="J66" s="35"/>
      <c r="K66" s="35"/>
      <c r="M66" s="33"/>
      <c r="N66" s="16"/>
      <c r="O66" s="16"/>
      <c r="P66" s="16"/>
      <c r="Q66" s="16"/>
      <c r="R66" s="16"/>
      <c r="S66" s="16"/>
      <c r="T66" s="16"/>
      <c r="U66" s="16"/>
      <c r="W66" s="33"/>
      <c r="X66" s="33"/>
    </row>
    <row r="67" spans="1:32" x14ac:dyDescent="0.15">
      <c r="A67" s="36"/>
      <c r="B67" s="37" t="s">
        <v>20</v>
      </c>
      <c r="C67" s="38"/>
      <c r="D67" s="38"/>
      <c r="E67" s="38"/>
      <c r="F67" s="38"/>
      <c r="G67" s="38"/>
      <c r="H67" s="38"/>
      <c r="I67" s="38"/>
      <c r="J67" s="38"/>
      <c r="K67" s="38"/>
      <c r="L67" s="39"/>
      <c r="M67" s="37"/>
      <c r="N67" s="40"/>
      <c r="O67" s="40"/>
      <c r="P67" s="40"/>
      <c r="Q67" s="40"/>
      <c r="R67" s="40"/>
      <c r="S67" s="40"/>
      <c r="T67" s="40"/>
      <c r="U67" s="40"/>
      <c r="V67" s="40"/>
      <c r="W67" s="37"/>
      <c r="X67" s="37"/>
      <c r="Y67" s="40"/>
      <c r="Z67" s="40"/>
      <c r="AA67" s="40"/>
      <c r="AB67" s="40"/>
      <c r="AC67" s="40"/>
      <c r="AD67" s="40"/>
      <c r="AE67" s="40"/>
      <c r="AF67" s="40"/>
    </row>
    <row r="68" spans="1:32" x14ac:dyDescent="0.15">
      <c r="N68" s="41"/>
    </row>
    <row r="69" spans="1:32" x14ac:dyDescent="0.15">
      <c r="N69" s="41"/>
      <c r="S69" s="41"/>
    </row>
    <row r="70" spans="1:32" x14ac:dyDescent="0.15">
      <c r="N70" s="41"/>
      <c r="S70" s="41"/>
    </row>
    <row r="71" spans="1:32" x14ac:dyDescent="0.15">
      <c r="C71" s="41"/>
      <c r="D71" s="41"/>
      <c r="N71" s="41"/>
      <c r="S71" s="41"/>
    </row>
    <row r="72" spans="1:32" x14ac:dyDescent="0.15">
      <c r="C72" s="41"/>
      <c r="D72" s="41"/>
      <c r="N72" s="41"/>
      <c r="S72" s="41"/>
    </row>
    <row r="73" spans="1:32" x14ac:dyDescent="0.15">
      <c r="C73" s="41"/>
      <c r="D73" s="41"/>
      <c r="N73" s="41"/>
      <c r="S73" s="41"/>
    </row>
    <row r="74" spans="1:32" x14ac:dyDescent="0.15">
      <c r="C74" s="41"/>
      <c r="D74" s="41"/>
      <c r="N74" s="41"/>
      <c r="S74" s="41"/>
    </row>
    <row r="75" spans="1:32" x14ac:dyDescent="0.15">
      <c r="C75" s="41"/>
      <c r="D75" s="41"/>
      <c r="N75" s="41"/>
      <c r="S75" s="41"/>
    </row>
    <row r="76" spans="1:32" x14ac:dyDescent="0.15">
      <c r="C76" s="41"/>
      <c r="D76" s="41"/>
      <c r="N76" s="41"/>
      <c r="S76" s="41"/>
    </row>
    <row r="77" spans="1:32" x14ac:dyDescent="0.15">
      <c r="C77" s="41"/>
      <c r="D77" s="41"/>
      <c r="N77" s="41"/>
      <c r="S77" s="41"/>
    </row>
    <row r="78" spans="1:32" x14ac:dyDescent="0.15">
      <c r="C78" s="41"/>
      <c r="D78" s="41"/>
      <c r="N78" s="41"/>
    </row>
    <row r="79" spans="1:32" x14ac:dyDescent="0.15">
      <c r="C79" s="41"/>
      <c r="N79" s="49"/>
    </row>
    <row r="80" spans="1:32" x14ac:dyDescent="0.15">
      <c r="N80" s="49"/>
    </row>
    <row r="81" spans="14:14" x14ac:dyDescent="0.15">
      <c r="N81" s="49"/>
    </row>
    <row r="82" spans="14:14" x14ac:dyDescent="0.15">
      <c r="N82" s="49"/>
    </row>
    <row r="83" spans="14:14" x14ac:dyDescent="0.15">
      <c r="N83" s="49"/>
    </row>
    <row r="84" spans="14:14" x14ac:dyDescent="0.15">
      <c r="N84" s="49"/>
    </row>
    <row r="85" spans="14:14" x14ac:dyDescent="0.15">
      <c r="N85" s="49"/>
    </row>
    <row r="86" spans="14:14" x14ac:dyDescent="0.15">
      <c r="N86" s="4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0692-126F-46E1-AD2B-C056AE7AF461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36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23134.12562448873</v>
      </c>
      <c r="D6" s="61">
        <v>13708.134194543543</v>
      </c>
      <c r="E6" s="62">
        <f t="shared" ref="E6:E10" si="0">D6/C6</f>
        <v>0.59255034821946062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23134.12562448873</v>
      </c>
      <c r="L6" s="61">
        <v>13708.134194543543</v>
      </c>
      <c r="M6" s="62">
        <v>0.59255034821946062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23405.508727585388</v>
      </c>
      <c r="D7" s="61">
        <v>15391.554550245828</v>
      </c>
      <c r="E7" s="62">
        <f t="shared" si="0"/>
        <v>0.65760393116794635</v>
      </c>
      <c r="F7" s="63">
        <v>81.405337065687107</v>
      </c>
      <c r="G7" s="63">
        <f t="shared" si="1"/>
        <v>53.532469672447576</v>
      </c>
      <c r="H7" s="64">
        <f t="shared" si="2"/>
        <v>457328460.43660021</v>
      </c>
      <c r="J7" s="51">
        <v>2014</v>
      </c>
      <c r="K7" s="61">
        <v>23405.508727585388</v>
      </c>
      <c r="L7" s="61">
        <v>15391.554550245828</v>
      </c>
      <c r="M7" s="62">
        <v>0.65760393116794635</v>
      </c>
      <c r="N7" s="63">
        <v>81.405337065687107</v>
      </c>
      <c r="O7" s="63">
        <v>53.532469672447576</v>
      </c>
      <c r="P7" s="64">
        <v>457328460.43660021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23531.75</v>
      </c>
      <c r="D8" s="61">
        <v>16520.394290834603</v>
      </c>
      <c r="E8" s="62">
        <f t="shared" si="0"/>
        <v>0.70204699144069627</v>
      </c>
      <c r="F8" s="63">
        <v>87.33344518027576</v>
      </c>
      <c r="G8" s="63">
        <f t="shared" si="1"/>
        <v>61.312182440963568</v>
      </c>
      <c r="H8" s="64">
        <f t="shared" si="2"/>
        <v>526615776.44162768</v>
      </c>
      <c r="J8" s="51">
        <v>2015</v>
      </c>
      <c r="K8" s="61">
        <v>23531.75</v>
      </c>
      <c r="L8" s="61">
        <v>16520.394290834603</v>
      </c>
      <c r="M8" s="62">
        <v>0.70204699144069627</v>
      </c>
      <c r="N8" s="63">
        <v>87.33344518027576</v>
      </c>
      <c r="O8" s="63">
        <v>61.312182440963568</v>
      </c>
      <c r="P8" s="64">
        <v>526615776.44162768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23690.916666666668</v>
      </c>
      <c r="D9" s="61">
        <v>17031.338463729593</v>
      </c>
      <c r="E9" s="62">
        <f t="shared" si="0"/>
        <v>0.71889740288913506</v>
      </c>
      <c r="F9" s="63">
        <v>94.071303779196327</v>
      </c>
      <c r="G9" s="63">
        <f t="shared" si="1"/>
        <v>67.627615973259125</v>
      </c>
      <c r="H9" s="64">
        <f t="shared" si="2"/>
        <v>584788478.25155342</v>
      </c>
      <c r="J9" s="51">
        <v>2016</v>
      </c>
      <c r="K9" s="61">
        <v>23690.916666666668</v>
      </c>
      <c r="L9" s="61">
        <v>17031.338463729593</v>
      </c>
      <c r="M9" s="62">
        <v>0.71889740288913506</v>
      </c>
      <c r="N9" s="63">
        <v>94.071303779196327</v>
      </c>
      <c r="O9" s="63">
        <v>67.627615973259125</v>
      </c>
      <c r="P9" s="64">
        <v>584788478.25155342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23808.916666666668</v>
      </c>
      <c r="D10" s="61">
        <v>17253.283150123203</v>
      </c>
      <c r="E10" s="62">
        <f t="shared" si="0"/>
        <v>0.72465637104263603</v>
      </c>
      <c r="F10" s="63">
        <v>98.702491138825849</v>
      </c>
      <c r="G10" s="63">
        <f t="shared" si="1"/>
        <v>71.525389041529493</v>
      </c>
      <c r="H10" s="64">
        <f t="shared" si="2"/>
        <v>621573839.94285142</v>
      </c>
      <c r="J10" s="51">
        <v>2017</v>
      </c>
      <c r="K10" s="61">
        <v>23808.916666666668</v>
      </c>
      <c r="L10" s="61">
        <v>17253.283150123203</v>
      </c>
      <c r="M10" s="62">
        <v>0.72465637104263603</v>
      </c>
      <c r="N10" s="63">
        <v>98.702491138825849</v>
      </c>
      <c r="O10" s="63">
        <v>71.525389041529493</v>
      </c>
      <c r="P10" s="64">
        <v>621573839.94285142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24896.166666666668</v>
      </c>
      <c r="D11" s="61">
        <v>17969.772068612379</v>
      </c>
      <c r="E11" s="62">
        <f>D11/C11</f>
        <v>0.7217887118610915</v>
      </c>
      <c r="F11" s="63">
        <v>102.42619833966353</v>
      </c>
      <c r="G11" s="63">
        <f t="shared" ref="G11:G16" si="3">(H11/365)/C11</f>
        <v>73.930073760414416</v>
      </c>
      <c r="H11" s="64">
        <f t="shared" ref="H11:H16" si="4">D11*F11*365</f>
        <v>671810034.87665665</v>
      </c>
      <c r="J11" s="51">
        <v>2018</v>
      </c>
      <c r="K11" s="61">
        <v>24896.166666666668</v>
      </c>
      <c r="L11" s="61">
        <v>17969.772068612379</v>
      </c>
      <c r="M11" s="62">
        <v>0.7217887118610915</v>
      </c>
      <c r="N11" s="63">
        <v>102.42619833966353</v>
      </c>
      <c r="O11" s="63">
        <v>73.930073760414416</v>
      </c>
      <c r="P11" s="64">
        <v>671810034.87665665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26054.583333333332</v>
      </c>
      <c r="D12" s="61">
        <v>18612.485385416665</v>
      </c>
      <c r="E12" s="62">
        <f t="shared" ref="E12:E16" si="5">D12/C12</f>
        <v>0.71436511370360301</v>
      </c>
      <c r="F12" s="63">
        <v>102.66864898312593</v>
      </c>
      <c r="G12" s="63">
        <f t="shared" si="3"/>
        <v>73.342901104626051</v>
      </c>
      <c r="H12" s="64">
        <f t="shared" si="4"/>
        <v>697485335.98970032</v>
      </c>
      <c r="J12" s="51">
        <v>2019</v>
      </c>
      <c r="K12" s="61">
        <v>26054.583333333332</v>
      </c>
      <c r="L12" s="61">
        <v>18612.485385416665</v>
      </c>
      <c r="M12" s="62">
        <v>0.71436511370360301</v>
      </c>
      <c r="N12" s="63">
        <v>102.66864898312593</v>
      </c>
      <c r="O12" s="63">
        <v>73.342901104626051</v>
      </c>
      <c r="P12" s="64">
        <v>697485335.98970032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27354.25</v>
      </c>
      <c r="D13" s="61">
        <v>16408.931992999998</v>
      </c>
      <c r="E13" s="62">
        <f t="shared" si="5"/>
        <v>0.59986773510514813</v>
      </c>
      <c r="F13" s="63">
        <v>96.901737706824321</v>
      </c>
      <c r="G13" s="63">
        <f t="shared" si="3"/>
        <v>58.128225925945841</v>
      </c>
      <c r="H13" s="64">
        <f t="shared" si="4"/>
        <v>580369718.77270341</v>
      </c>
      <c r="J13" s="51">
        <v>2020</v>
      </c>
      <c r="K13" s="61">
        <v>27354.25</v>
      </c>
      <c r="L13" s="61">
        <v>16408.931992999998</v>
      </c>
      <c r="M13" s="62">
        <v>0.59986773510514813</v>
      </c>
      <c r="N13" s="63">
        <v>96.901737706824321</v>
      </c>
      <c r="O13" s="63">
        <v>58.128225925945841</v>
      </c>
      <c r="P13" s="64">
        <v>580369718.77270341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27907.416666666668</v>
      </c>
      <c r="D14" s="61">
        <v>20288.767705017908</v>
      </c>
      <c r="E14" s="62">
        <f t="shared" si="5"/>
        <v>0.7270027157064427</v>
      </c>
      <c r="F14" s="63">
        <v>117.23958634828452</v>
      </c>
      <c r="G14" s="63">
        <f t="shared" si="3"/>
        <v>85.233497663502831</v>
      </c>
      <c r="H14" s="64">
        <f t="shared" si="4"/>
        <v>868206057.63724768</v>
      </c>
      <c r="J14" s="51">
        <v>2021</v>
      </c>
      <c r="K14" s="61">
        <v>27907.416666666668</v>
      </c>
      <c r="L14" s="61">
        <v>20288.767705017908</v>
      </c>
      <c r="M14" s="62">
        <v>0.7270027157064427</v>
      </c>
      <c r="N14" s="63">
        <v>117.23958634828452</v>
      </c>
      <c r="O14" s="63">
        <v>85.233497663502831</v>
      </c>
      <c r="P14" s="64">
        <v>868206057.63724768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28880.166666666668</v>
      </c>
      <c r="D15" s="61">
        <v>20245.916845878124</v>
      </c>
      <c r="E15" s="62">
        <f t="shared" si="5"/>
        <v>0.70103185620621267</v>
      </c>
      <c r="F15" s="63">
        <v>130.49602834339115</v>
      </c>
      <c r="G15" s="63">
        <f t="shared" si="3"/>
        <v>91.481872977106036</v>
      </c>
      <c r="H15" s="64">
        <f t="shared" si="4"/>
        <v>964334284.57354307</v>
      </c>
      <c r="J15" s="51">
        <v>2022</v>
      </c>
      <c r="K15" s="61">
        <v>28880.166666666668</v>
      </c>
      <c r="L15" s="61">
        <v>20245.916845878124</v>
      </c>
      <c r="M15" s="62">
        <v>0.70103185620621267</v>
      </c>
      <c r="N15" s="63">
        <v>130.49602834339115</v>
      </c>
      <c r="O15" s="63">
        <v>91.481872977106036</v>
      </c>
      <c r="P15" s="64">
        <v>964334284.57354307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29495.801075268817</v>
      </c>
      <c r="D16" s="61">
        <v>19812.317822293542</v>
      </c>
      <c r="E16" s="65">
        <f t="shared" si="5"/>
        <v>0.67169960130038531</v>
      </c>
      <c r="F16" s="63">
        <v>130.77919161401584</v>
      </c>
      <c r="G16" s="63">
        <f t="shared" si="3"/>
        <v>87.844330865521144</v>
      </c>
      <c r="H16" s="64">
        <f t="shared" si="4"/>
        <v>945729201.71182048</v>
      </c>
      <c r="J16" s="51">
        <v>2023</v>
      </c>
      <c r="K16" s="61">
        <v>29495.801075268817</v>
      </c>
      <c r="L16" s="61">
        <v>19812.317822293542</v>
      </c>
      <c r="M16" s="65">
        <v>0.67169960130038531</v>
      </c>
      <c r="N16" s="63">
        <v>130.77919161401584</v>
      </c>
      <c r="O16" s="63">
        <v>87.844330865521144</v>
      </c>
      <c r="P16" s="64">
        <v>945729201.71182048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30432.875</v>
      </c>
      <c r="D17" s="61">
        <v>19733.205149957521</v>
      </c>
      <c r="E17" s="65">
        <f t="shared" ref="E17:E19" si="7">D17/C17</f>
        <v>0.64841738251668701</v>
      </c>
      <c r="F17" s="63">
        <v>127.03906052336394</v>
      </c>
      <c r="G17" s="63">
        <f t="shared" ref="G17:G19" si="8">(H17/365)/C17</f>
        <v>82.374335101938627</v>
      </c>
      <c r="H17" s="64">
        <f t="shared" ref="H17:H19" si="9">D17*F17*365</f>
        <v>915014062.82837474</v>
      </c>
      <c r="J17" s="51">
        <v>2024</v>
      </c>
      <c r="K17" s="61">
        <v>30389.5</v>
      </c>
      <c r="L17" s="61">
        <v>19645.344248187055</v>
      </c>
      <c r="M17" s="65">
        <v>0.64645171023501724</v>
      </c>
      <c r="N17" s="63">
        <v>128.03144347298547</v>
      </c>
      <c r="O17" s="63">
        <v>82.766145596969395</v>
      </c>
      <c r="P17" s="64">
        <v>918055950.29097199</v>
      </c>
      <c r="Q17" s="61"/>
      <c r="R17" s="59"/>
      <c r="S17" s="61">
        <f t="shared" si="6"/>
        <v>43.375</v>
      </c>
      <c r="T17" s="61">
        <f t="shared" si="6"/>
        <v>87.860901770465716</v>
      </c>
      <c r="U17" s="65">
        <f t="shared" si="6"/>
        <v>1.9656722816697725E-3</v>
      </c>
      <c r="V17" s="63">
        <f t="shared" si="6"/>
        <v>-0.99238294962152906</v>
      </c>
      <c r="W17" s="63">
        <f t="shared" si="6"/>
        <v>-0.39181049503076792</v>
      </c>
      <c r="X17" s="64">
        <f t="shared" si="6"/>
        <v>-3041887.4625972509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31819.541666666668</v>
      </c>
      <c r="D18" s="61">
        <v>20000.154656236034</v>
      </c>
      <c r="E18" s="65">
        <f t="shared" si="7"/>
        <v>0.62854942619075127</v>
      </c>
      <c r="F18" s="63">
        <v>129.23695213415857</v>
      </c>
      <c r="G18" s="63">
        <f t="shared" si="8"/>
        <v>81.231812106566949</v>
      </c>
      <c r="H18" s="64">
        <f t="shared" si="9"/>
        <v>943437045.94406688</v>
      </c>
      <c r="J18" s="51">
        <v>2025</v>
      </c>
      <c r="K18" s="61">
        <v>31698.383333333328</v>
      </c>
      <c r="L18" s="61">
        <v>19949.52974229326</v>
      </c>
      <c r="M18" s="65">
        <v>0.62935480123728482</v>
      </c>
      <c r="N18" s="63">
        <v>130.48383128598107</v>
      </c>
      <c r="O18" s="63">
        <v>82.12062570366804</v>
      </c>
      <c r="P18" s="64">
        <v>950128241.69174016</v>
      </c>
      <c r="Q18" s="61"/>
      <c r="R18" s="59"/>
      <c r="S18" s="61">
        <f t="shared" si="6"/>
        <v>121.15833333334012</v>
      </c>
      <c r="T18" s="61">
        <f t="shared" si="6"/>
        <v>50.624913942774583</v>
      </c>
      <c r="U18" s="65">
        <f t="shared" si="6"/>
        <v>-8.0537504653355185E-4</v>
      </c>
      <c r="V18" s="63">
        <f t="shared" si="6"/>
        <v>-1.2468791518224975</v>
      </c>
      <c r="W18" s="63">
        <f t="shared" si="6"/>
        <v>-0.88881359710109109</v>
      </c>
      <c r="X18" s="64">
        <f t="shared" si="6"/>
        <v>-6691195.7476732731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32291.989583333332</v>
      </c>
      <c r="D19" s="61">
        <v>20329.853444714146</v>
      </c>
      <c r="E19" s="65">
        <f t="shared" si="7"/>
        <v>0.62956335942852126</v>
      </c>
      <c r="F19" s="63">
        <v>132.77723040081685</v>
      </c>
      <c r="G19" s="63">
        <f t="shared" si="8"/>
        <v>83.59167922675303</v>
      </c>
      <c r="H19" s="64">
        <f t="shared" si="9"/>
        <v>985259696.71793234</v>
      </c>
      <c r="J19" s="51">
        <v>2026</v>
      </c>
      <c r="K19" s="61">
        <v>32533.375</v>
      </c>
      <c r="L19" s="61">
        <v>20264.056744805494</v>
      </c>
      <c r="M19" s="65">
        <v>0.62286979893126648</v>
      </c>
      <c r="N19" s="63">
        <v>134.44793185495877</v>
      </c>
      <c r="O19" s="63">
        <v>83.743556281222794</v>
      </c>
      <c r="P19" s="64">
        <v>994428089.92067873</v>
      </c>
      <c r="Q19" s="61"/>
      <c r="R19" s="59"/>
      <c r="S19" s="61">
        <f t="shared" si="6"/>
        <v>-241.38541666666788</v>
      </c>
      <c r="T19" s="61">
        <f t="shared" si="6"/>
        <v>65.796699908652954</v>
      </c>
      <c r="U19" s="65">
        <f t="shared" si="6"/>
        <v>6.6935604972547802E-3</v>
      </c>
      <c r="V19" s="63">
        <f t="shared" si="6"/>
        <v>-1.6707014541419198</v>
      </c>
      <c r="W19" s="63">
        <f t="shared" si="6"/>
        <v>-0.15187705446976452</v>
      </c>
      <c r="X19" s="64">
        <f t="shared" si="6"/>
        <v>-9168393.2027463913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33007.9375</v>
      </c>
      <c r="D20" s="61">
        <v>20595.793849617512</v>
      </c>
      <c r="E20" s="65">
        <f t="shared" ref="E20" si="10">D20/C20</f>
        <v>0.62396488267761385</v>
      </c>
      <c r="F20" s="63">
        <v>135.43079193051327</v>
      </c>
      <c r="G20" s="63">
        <f t="shared" ref="G20" si="11">(H20/365)/C20</f>
        <v>84.504058197859052</v>
      </c>
      <c r="H20" s="64">
        <f t="shared" ref="H20" si="12">D20*F20*365</f>
        <v>1018096205.0943223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3">B7</f>
        <v>2014</v>
      </c>
      <c r="C23" s="62">
        <f t="shared" ref="C23:H36" si="14">C7/C6-1</f>
        <v>1.1730856290042002E-2</v>
      </c>
      <c r="D23" s="62">
        <f t="shared" si="14"/>
        <v>0.12280448468124594</v>
      </c>
      <c r="E23" s="62">
        <f t="shared" si="14"/>
        <v>0.10978574756383752</v>
      </c>
      <c r="F23" s="62" t="e">
        <f t="shared" si="14"/>
        <v>#DIV/0!</v>
      </c>
      <c r="G23" s="62" t="e">
        <f t="shared" si="14"/>
        <v>#DIV/0!</v>
      </c>
      <c r="H23" s="62" t="e">
        <f t="shared" si="14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3"/>
        <v>2015</v>
      </c>
      <c r="C24" s="62">
        <f t="shared" si="14"/>
        <v>5.3936564201155779E-3</v>
      </c>
      <c r="D24" s="62">
        <f t="shared" si="14"/>
        <v>7.3341502763978106E-2</v>
      </c>
      <c r="E24" s="62">
        <f t="shared" si="14"/>
        <v>6.7583325108498293E-2</v>
      </c>
      <c r="F24" s="62">
        <f t="shared" si="14"/>
        <v>7.2822106366382089E-2</v>
      </c>
      <c r="G24" s="62">
        <f t="shared" si="14"/>
        <v>0.14532699156452522</v>
      </c>
      <c r="H24" s="62">
        <f t="shared" si="14"/>
        <v>0.15150449184570891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3"/>
        <v>2016</v>
      </c>
      <c r="C25" s="62">
        <f t="shared" si="14"/>
        <v>6.7639111696609078E-3</v>
      </c>
      <c r="D25" s="62">
        <f t="shared" si="14"/>
        <v>3.092808584952822E-2</v>
      </c>
      <c r="E25" s="62">
        <f t="shared" si="14"/>
        <v>2.4001828444360163E-2</v>
      </c>
      <c r="F25" s="62">
        <f t="shared" si="14"/>
        <v>7.7150953852926696E-2</v>
      </c>
      <c r="G25" s="62">
        <f t="shared" si="14"/>
        <v>0.10300454625598388</v>
      </c>
      <c r="H25" s="62">
        <f t="shared" si="14"/>
        <v>0.11046517102659159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3"/>
        <v>2017</v>
      </c>
      <c r="C26" s="62">
        <f t="shared" si="14"/>
        <v>4.9808119145522411E-3</v>
      </c>
      <c r="D26" s="62">
        <f t="shared" si="14"/>
        <v>1.3031546925467374E-2</v>
      </c>
      <c r="E26" s="62">
        <f t="shared" si="14"/>
        <v>8.0108345507392542E-3</v>
      </c>
      <c r="F26" s="62">
        <f t="shared" si="14"/>
        <v>4.9230606716154535E-2</v>
      </c>
      <c r="G26" s="62">
        <f t="shared" si="14"/>
        <v>5.7635819512129594E-2</v>
      </c>
      <c r="H26" s="62">
        <f t="shared" si="14"/>
        <v>6.2903704603212818E-2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3"/>
        <v>2018</v>
      </c>
      <c r="C27" s="62">
        <f t="shared" si="14"/>
        <v>4.5665664474444201E-2</v>
      </c>
      <c r="D27" s="62">
        <f t="shared" si="14"/>
        <v>4.1527685615248222E-2</v>
      </c>
      <c r="E27" s="62">
        <f t="shared" si="14"/>
        <v>-3.9572676045317445E-3</v>
      </c>
      <c r="F27" s="62">
        <f t="shared" si="14"/>
        <v>3.7726577697013264E-2</v>
      </c>
      <c r="G27" s="62">
        <f t="shared" si="14"/>
        <v>3.3620015928731206E-2</v>
      </c>
      <c r="H27" s="62">
        <f t="shared" si="14"/>
        <v>8.0820960770202399E-2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3"/>
        <v>2019</v>
      </c>
      <c r="C28" s="62">
        <f t="shared" si="14"/>
        <v>4.6529920938296998E-2</v>
      </c>
      <c r="D28" s="62">
        <f t="shared" si="14"/>
        <v>3.5766358880361393E-2</v>
      </c>
      <c r="E28" s="62">
        <f t="shared" si="14"/>
        <v>-1.0285001740117483E-2</v>
      </c>
      <c r="F28" s="62">
        <f t="shared" si="14"/>
        <v>2.3670764647381048E-3</v>
      </c>
      <c r="G28" s="62">
        <f t="shared" si="14"/>
        <v>-7.9422706609385552E-3</v>
      </c>
      <c r="H28" s="62">
        <f t="shared" si="14"/>
        <v>3.821809705143453E-2</v>
      </c>
      <c r="J28" s="51">
        <v>2019</v>
      </c>
      <c r="K28" s="62">
        <f t="shared" ref="K28:P35" si="15">K12/K11-1</f>
        <v>4.6529920938296998E-2</v>
      </c>
      <c r="L28" s="62">
        <f t="shared" si="15"/>
        <v>3.5766358880361393E-2</v>
      </c>
      <c r="M28" s="62">
        <f t="shared" si="15"/>
        <v>-1.0285001740117483E-2</v>
      </c>
      <c r="N28" s="62">
        <f t="shared" si="15"/>
        <v>2.3670764647381048E-3</v>
      </c>
      <c r="O28" s="62">
        <f t="shared" si="15"/>
        <v>-7.9422706609385552E-3</v>
      </c>
      <c r="P28" s="62">
        <f t="shared" si="15"/>
        <v>3.821809705143453E-2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</v>
      </c>
      <c r="X28" s="62">
        <f t="shared" si="16"/>
        <v>0</v>
      </c>
    </row>
    <row r="29" spans="1:31" s="51" customFormat="1" x14ac:dyDescent="0.2">
      <c r="B29" s="60">
        <f t="shared" si="13"/>
        <v>2020</v>
      </c>
      <c r="C29" s="62">
        <f t="shared" si="14"/>
        <v>4.9882458300682941E-2</v>
      </c>
      <c r="D29" s="62">
        <f t="shared" si="14"/>
        <v>-0.11839114157979158</v>
      </c>
      <c r="E29" s="62">
        <f t="shared" si="14"/>
        <v>-0.16027851360888401</v>
      </c>
      <c r="F29" s="62">
        <f t="shared" si="14"/>
        <v>-5.6170129181785877E-2</v>
      </c>
      <c r="G29" s="62">
        <f t="shared" si="14"/>
        <v>-0.20744577797619401</v>
      </c>
      <c r="H29" s="62">
        <f t="shared" si="14"/>
        <v>-0.16791122504506151</v>
      </c>
      <c r="J29" s="51">
        <v>2020</v>
      </c>
      <c r="K29" s="62">
        <f t="shared" si="15"/>
        <v>4.9882458300682941E-2</v>
      </c>
      <c r="L29" s="62">
        <f t="shared" si="15"/>
        <v>-0.11839114157979158</v>
      </c>
      <c r="M29" s="62">
        <f t="shared" si="15"/>
        <v>-0.16027851360888401</v>
      </c>
      <c r="N29" s="62">
        <f t="shared" si="15"/>
        <v>-5.6170129181785877E-2</v>
      </c>
      <c r="O29" s="62">
        <f t="shared" si="15"/>
        <v>-0.20744577797619401</v>
      </c>
      <c r="P29" s="62">
        <f t="shared" si="15"/>
        <v>-0.16791122504506151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 t="shared" si="13"/>
        <v>2021</v>
      </c>
      <c r="C30" s="62">
        <f t="shared" si="14"/>
        <v>2.0222329863427646E-2</v>
      </c>
      <c r="D30" s="62">
        <f t="shared" si="14"/>
        <v>0.23644657151806325</v>
      </c>
      <c r="E30" s="62">
        <f t="shared" si="14"/>
        <v>0.21193835434241115</v>
      </c>
      <c r="F30" s="62">
        <f t="shared" si="14"/>
        <v>0.20988115510366034</v>
      </c>
      <c r="G30" s="62">
        <f t="shared" si="14"/>
        <v>0.46630137606622557</v>
      </c>
      <c r="H30" s="62">
        <f t="shared" si="14"/>
        <v>0.49595340617223482</v>
      </c>
      <c r="J30" s="51">
        <v>2021</v>
      </c>
      <c r="K30" s="62">
        <f t="shared" si="15"/>
        <v>2.0222329863427646E-2</v>
      </c>
      <c r="L30" s="62">
        <f t="shared" si="15"/>
        <v>0.23644657151806325</v>
      </c>
      <c r="M30" s="62">
        <f t="shared" si="15"/>
        <v>0.21193835434241115</v>
      </c>
      <c r="N30" s="62">
        <f t="shared" si="15"/>
        <v>0.20988115510366034</v>
      </c>
      <c r="O30" s="62">
        <f t="shared" si="15"/>
        <v>0.46630137606622557</v>
      </c>
      <c r="P30" s="62">
        <f t="shared" si="15"/>
        <v>0.49595340617223482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 t="shared" si="13"/>
        <v>2022</v>
      </c>
      <c r="C31" s="62">
        <f t="shared" si="14"/>
        <v>3.4856325528757282E-2</v>
      </c>
      <c r="D31" s="62">
        <f t="shared" si="14"/>
        <v>-2.1120483886848396E-3</v>
      </c>
      <c r="E31" s="62">
        <f t="shared" si="14"/>
        <v>-3.572319461694673E-2</v>
      </c>
      <c r="F31" s="62">
        <f t="shared" si="14"/>
        <v>0.11307138150185558</v>
      </c>
      <c r="G31" s="62">
        <f t="shared" si="14"/>
        <v>7.3308915917911222E-2</v>
      </c>
      <c r="H31" s="62">
        <f t="shared" si="14"/>
        <v>0.11072052088406359</v>
      </c>
      <c r="J31" s="51">
        <v>2022</v>
      </c>
      <c r="K31" s="62">
        <f t="shared" si="15"/>
        <v>3.4856325528757282E-2</v>
      </c>
      <c r="L31" s="62">
        <f t="shared" si="15"/>
        <v>-2.1120483886848396E-3</v>
      </c>
      <c r="M31" s="62">
        <f t="shared" si="15"/>
        <v>-3.572319461694673E-2</v>
      </c>
      <c r="N31" s="62">
        <f t="shared" si="15"/>
        <v>0.11307138150185558</v>
      </c>
      <c r="O31" s="62">
        <f t="shared" si="15"/>
        <v>7.3308915917911222E-2</v>
      </c>
      <c r="P31" s="62">
        <f t="shared" si="15"/>
        <v>0.11072052088406359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4"/>
        <v>2.1316857887551999E-2</v>
      </c>
      <c r="D32" s="62">
        <f t="shared" si="14"/>
        <v>-2.1416615848289355E-2</v>
      </c>
      <c r="E32" s="62">
        <f t="shared" si="14"/>
        <v>-4.1841543499271605E-2</v>
      </c>
      <c r="F32" s="62">
        <f t="shared" si="14"/>
        <v>2.1698995304253454E-3</v>
      </c>
      <c r="G32" s="62">
        <f t="shared" si="14"/>
        <v>-3.9762435914437511E-2</v>
      </c>
      <c r="H32" s="62">
        <f t="shared" si="14"/>
        <v>-1.9293188222536672E-2</v>
      </c>
      <c r="J32" s="51">
        <v>2023</v>
      </c>
      <c r="K32" s="62">
        <f t="shared" si="15"/>
        <v>2.1316857887551999E-2</v>
      </c>
      <c r="L32" s="62">
        <f t="shared" si="15"/>
        <v>-2.1416615848289355E-2</v>
      </c>
      <c r="M32" s="62">
        <f t="shared" si="15"/>
        <v>-4.1841543499271605E-2</v>
      </c>
      <c r="N32" s="62">
        <f t="shared" si="15"/>
        <v>2.1698995304253454E-3</v>
      </c>
      <c r="O32" s="62">
        <f t="shared" si="15"/>
        <v>-3.9762435914437511E-2</v>
      </c>
      <c r="P32" s="62">
        <f t="shared" si="15"/>
        <v>-1.9293188222536672E-2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4"/>
        <v>3.1769739778889639E-2</v>
      </c>
      <c r="D33" s="62">
        <f t="shared" si="14"/>
        <v>-3.9931053522168636E-3</v>
      </c>
      <c r="E33" s="62">
        <f t="shared" si="14"/>
        <v>-3.4661653421596217E-2</v>
      </c>
      <c r="F33" s="62">
        <f t="shared" si="14"/>
        <v>-2.8598824052151861E-2</v>
      </c>
      <c r="G33" s="62">
        <f t="shared" si="14"/>
        <v>-6.2269194946187323E-2</v>
      </c>
      <c r="H33" s="62">
        <f t="shared" si="14"/>
        <v>-3.2477731286979061E-2</v>
      </c>
      <c r="J33" s="51">
        <v>2024</v>
      </c>
      <c r="K33" s="62">
        <f t="shared" si="15"/>
        <v>3.0299191483242005E-2</v>
      </c>
      <c r="L33" s="62">
        <f t="shared" si="15"/>
        <v>-8.4277657770360781E-3</v>
      </c>
      <c r="M33" s="62">
        <f t="shared" si="15"/>
        <v>-3.7588069155451431E-2</v>
      </c>
      <c r="N33" s="62">
        <f t="shared" si="15"/>
        <v>-2.1010591265467671E-2</v>
      </c>
      <c r="O33" s="62">
        <f t="shared" si="15"/>
        <v>-5.7808912863435924E-2</v>
      </c>
      <c r="P33" s="62">
        <f t="shared" si="15"/>
        <v>-2.9261284700481283E-2</v>
      </c>
      <c r="Q33" s="62"/>
      <c r="S33" s="62">
        <f t="shared" si="16"/>
        <v>1.4705482956476335E-3</v>
      </c>
      <c r="T33" s="62">
        <f t="shared" si="16"/>
        <v>4.4346604248192145E-3</v>
      </c>
      <c r="U33" s="62">
        <f t="shared" si="16"/>
        <v>2.9264157338552144E-3</v>
      </c>
      <c r="V33" s="62">
        <f t="shared" si="16"/>
        <v>-7.5882327866841903E-3</v>
      </c>
      <c r="W33" s="62">
        <f t="shared" si="16"/>
        <v>-4.4602820827513989E-3</v>
      </c>
      <c r="X33" s="62">
        <f t="shared" si="16"/>
        <v>-3.2164465864977787E-3</v>
      </c>
    </row>
    <row r="34" spans="1:24" s="51" customFormat="1" outlineLevel="1" x14ac:dyDescent="0.2">
      <c r="B34" s="60">
        <v>2025</v>
      </c>
      <c r="C34" s="62">
        <f t="shared" si="14"/>
        <v>4.5564760696012785E-2</v>
      </c>
      <c r="D34" s="62">
        <f t="shared" si="14"/>
        <v>1.3527934476426751E-2</v>
      </c>
      <c r="E34" s="62">
        <f t="shared" si="14"/>
        <v>-3.0640690489855071E-2</v>
      </c>
      <c r="F34" s="62">
        <f t="shared" si="14"/>
        <v>1.7300912032409244E-2</v>
      </c>
      <c r="G34" s="62">
        <f t="shared" si="14"/>
        <v>-1.3869890348223168E-2</v>
      </c>
      <c r="H34" s="62">
        <f t="shared" si="14"/>
        <v>3.1062892113193019E-2</v>
      </c>
      <c r="J34" s="51">
        <v>2025</v>
      </c>
      <c r="K34" s="62">
        <f t="shared" si="15"/>
        <v>4.3070249044351749E-2</v>
      </c>
      <c r="L34" s="62">
        <f t="shared" si="15"/>
        <v>1.5483846465774054E-2</v>
      </c>
      <c r="M34" s="62">
        <f t="shared" si="15"/>
        <v>-2.6447310335859231E-2</v>
      </c>
      <c r="N34" s="62">
        <f t="shared" si="15"/>
        <v>1.9154574426969218E-2</v>
      </c>
      <c r="O34" s="62">
        <f t="shared" si="15"/>
        <v>-7.7993228831111372E-3</v>
      </c>
      <c r="P34" s="62">
        <f t="shared" si="15"/>
        <v>3.4935007382287608E-2</v>
      </c>
      <c r="Q34" s="62"/>
      <c r="S34" s="62">
        <f t="shared" si="16"/>
        <v>2.4945116516610355E-3</v>
      </c>
      <c r="T34" s="62">
        <f t="shared" si="16"/>
        <v>-1.9559119893473031E-3</v>
      </c>
      <c r="U34" s="62">
        <f t="shared" si="16"/>
        <v>-4.1933801539958404E-3</v>
      </c>
      <c r="V34" s="62">
        <f t="shared" si="16"/>
        <v>-1.8536623945599739E-3</v>
      </c>
      <c r="W34" s="62">
        <f t="shared" si="16"/>
        <v>-6.0705674651120312E-3</v>
      </c>
      <c r="X34" s="62">
        <f t="shared" si="16"/>
        <v>-3.8721152690945893E-3</v>
      </c>
    </row>
    <row r="35" spans="1:24" s="51" customFormat="1" outlineLevel="1" x14ac:dyDescent="0.2">
      <c r="B35" s="60">
        <v>2026</v>
      </c>
      <c r="C35" s="62">
        <f t="shared" si="14"/>
        <v>1.4847728531601989E-2</v>
      </c>
      <c r="D35" s="62">
        <f t="shared" si="14"/>
        <v>1.6484811949957212E-2</v>
      </c>
      <c r="E35" s="62">
        <f t="shared" si="14"/>
        <v>1.6131320712753361E-3</v>
      </c>
      <c r="F35" s="62">
        <f t="shared" si="14"/>
        <v>2.7393699775457137E-2</v>
      </c>
      <c r="G35" s="62">
        <f t="shared" si="14"/>
        <v>2.9051021502391139E-2</v>
      </c>
      <c r="H35" s="62">
        <f t="shared" si="14"/>
        <v>4.4330091714826603E-2</v>
      </c>
      <c r="J35" s="51">
        <v>2026</v>
      </c>
      <c r="K35" s="62">
        <f t="shared" si="15"/>
        <v>2.6341774527933515E-2</v>
      </c>
      <c r="L35" s="62">
        <f t="shared" si="15"/>
        <v>1.5766136173397172E-2</v>
      </c>
      <c r="M35" s="62">
        <f t="shared" si="15"/>
        <v>-1.0304207250455666E-2</v>
      </c>
      <c r="N35" s="62">
        <f t="shared" si="15"/>
        <v>3.0380013599459632E-2</v>
      </c>
      <c r="O35" s="62">
        <f t="shared" si="15"/>
        <v>1.9762764392603271E-2</v>
      </c>
      <c r="P35" s="62">
        <f t="shared" si="15"/>
        <v>4.6625125204215578E-2</v>
      </c>
      <c r="Q35" s="62"/>
      <c r="S35" s="62">
        <f t="shared" si="16"/>
        <v>-1.1494045996331526E-2</v>
      </c>
      <c r="T35" s="62">
        <f t="shared" si="16"/>
        <v>7.1867577656004045E-4</v>
      </c>
      <c r="U35" s="62">
        <f t="shared" si="16"/>
        <v>1.1917339321731002E-2</v>
      </c>
      <c r="V35" s="62">
        <f t="shared" si="16"/>
        <v>-2.9863138240024956E-3</v>
      </c>
      <c r="W35" s="62">
        <f t="shared" si="16"/>
        <v>9.2882571097878674E-3</v>
      </c>
      <c r="X35" s="62">
        <f t="shared" si="16"/>
        <v>-2.2950334893889757E-3</v>
      </c>
    </row>
    <row r="36" spans="1:24" s="51" customFormat="1" outlineLevel="1" x14ac:dyDescent="0.2">
      <c r="B36" s="60">
        <v>2027</v>
      </c>
      <c r="C36" s="62">
        <f t="shared" si="14"/>
        <v>2.2171068611894551E-2</v>
      </c>
      <c r="D36" s="62">
        <f t="shared" si="14"/>
        <v>1.3081275063127062E-2</v>
      </c>
      <c r="E36" s="62">
        <f t="shared" si="14"/>
        <v>-8.8926343426170007E-3</v>
      </c>
      <c r="F36" s="62">
        <f t="shared" si="14"/>
        <v>1.9985064620538173E-2</v>
      </c>
      <c r="G36" s="62">
        <f t="shared" si="14"/>
        <v>1.09147104059375E-2</v>
      </c>
      <c r="H36" s="62">
        <f t="shared" si="14"/>
        <v>3.3327769811120733E-2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17">C13/C$12</f>
        <v>1.0498824583006829</v>
      </c>
      <c r="D39" s="67">
        <f t="shared" ref="D39:E39" si="18">D13/D$12</f>
        <v>0.88160885842020842</v>
      </c>
      <c r="E39" s="67">
        <f t="shared" si="18"/>
        <v>0.83972148639111599</v>
      </c>
      <c r="F39" s="67">
        <f t="shared" ref="F39:H46" si="19">F13/F$12</f>
        <v>0.94382987081821412</v>
      </c>
      <c r="G39" s="67">
        <f t="shared" si="19"/>
        <v>0.79255422202380599</v>
      </c>
      <c r="H39" s="67">
        <f t="shared" si="19"/>
        <v>0.83208877495493849</v>
      </c>
      <c r="J39" s="51">
        <v>2020</v>
      </c>
      <c r="K39" s="67">
        <f t="shared" ref="K39:K45" si="20">K13/K$12</f>
        <v>1.0498824583006829</v>
      </c>
      <c r="L39" s="67">
        <f t="shared" ref="L39:O39" si="21">L13/L$12</f>
        <v>0.88160885842020842</v>
      </c>
      <c r="M39" s="67">
        <f t="shared" si="21"/>
        <v>0.83972148639111599</v>
      </c>
      <c r="N39" s="67">
        <f t="shared" si="21"/>
        <v>0.94382987081821412</v>
      </c>
      <c r="O39" s="67">
        <f t="shared" si="21"/>
        <v>0.79255422202380599</v>
      </c>
      <c r="P39" s="67">
        <f t="shared" ref="P39:P45" si="22">P13/P$12</f>
        <v>0.83208877495493849</v>
      </c>
      <c r="Q39" s="67"/>
      <c r="S39" s="67">
        <f t="shared" ref="S39:X45" si="23">C39-K39</f>
        <v>0</v>
      </c>
      <c r="T39" s="67">
        <f t="shared" si="23"/>
        <v>0</v>
      </c>
      <c r="U39" s="67">
        <f t="shared" si="23"/>
        <v>0</v>
      </c>
      <c r="V39" s="67">
        <f t="shared" si="23"/>
        <v>0</v>
      </c>
      <c r="W39" s="67">
        <f t="shared" si="23"/>
        <v>0</v>
      </c>
      <c r="X39" s="67">
        <f t="shared" si="23"/>
        <v>0</v>
      </c>
    </row>
    <row r="40" spans="1:24" s="51" customFormat="1" x14ac:dyDescent="0.2">
      <c r="B40" s="60">
        <f>B14</f>
        <v>2021</v>
      </c>
      <c r="C40" s="67">
        <f t="shared" si="17"/>
        <v>1.0711135276902657</v>
      </c>
      <c r="D40" s="67">
        <f t="shared" ref="D40:E46" si="24">D14/D$12</f>
        <v>1.0900622504136204</v>
      </c>
      <c r="E40" s="67">
        <f t="shared" si="24"/>
        <v>1.0176906763228126</v>
      </c>
      <c r="F40" s="67">
        <f t="shared" si="19"/>
        <v>1.1419219743268794</v>
      </c>
      <c r="G40" s="67">
        <f t="shared" si="19"/>
        <v>1.1621233463606035</v>
      </c>
      <c r="H40" s="67">
        <f t="shared" si="19"/>
        <v>1.2447660371315223</v>
      </c>
      <c r="J40" s="51">
        <v>2021</v>
      </c>
      <c r="K40" s="67">
        <f t="shared" si="20"/>
        <v>1.0711135276902657</v>
      </c>
      <c r="L40" s="67">
        <f t="shared" ref="L40:O45" si="25">L14/L$12</f>
        <v>1.0900622504136204</v>
      </c>
      <c r="M40" s="67">
        <f t="shared" si="25"/>
        <v>1.0176906763228126</v>
      </c>
      <c r="N40" s="67">
        <f t="shared" si="25"/>
        <v>1.1419219743268794</v>
      </c>
      <c r="O40" s="67">
        <f t="shared" si="25"/>
        <v>1.1621233463606035</v>
      </c>
      <c r="P40" s="67">
        <f t="shared" si="22"/>
        <v>1.2447660371315223</v>
      </c>
      <c r="Q40" s="67"/>
      <c r="S40" s="67">
        <f t="shared" si="23"/>
        <v>0</v>
      </c>
      <c r="T40" s="67">
        <f t="shared" si="23"/>
        <v>0</v>
      </c>
      <c r="U40" s="67">
        <f t="shared" si="23"/>
        <v>0</v>
      </c>
      <c r="V40" s="67">
        <f t="shared" si="23"/>
        <v>0</v>
      </c>
      <c r="W40" s="67">
        <f t="shared" si="23"/>
        <v>0</v>
      </c>
      <c r="X40" s="67">
        <f t="shared" si="23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1.1084486094896933</v>
      </c>
      <c r="D41" s="67">
        <f t="shared" si="24"/>
        <v>1.0877599861940681</v>
      </c>
      <c r="E41" s="67">
        <f t="shared" si="24"/>
        <v>0.98133551423268073</v>
      </c>
      <c r="F41" s="67">
        <f t="shared" si="19"/>
        <v>1.2710406695313461</v>
      </c>
      <c r="G41" s="67">
        <f t="shared" si="19"/>
        <v>1.2473173490451945</v>
      </c>
      <c r="H41" s="67">
        <f t="shared" si="19"/>
        <v>1.3825871811415162</v>
      </c>
      <c r="J41" s="51">
        <v>2022</v>
      </c>
      <c r="K41" s="67">
        <f t="shared" si="20"/>
        <v>1.1084486094896933</v>
      </c>
      <c r="L41" s="67">
        <f t="shared" si="25"/>
        <v>1.0877599861940681</v>
      </c>
      <c r="M41" s="67">
        <f t="shared" si="25"/>
        <v>0.98133551423268073</v>
      </c>
      <c r="N41" s="67">
        <f t="shared" si="25"/>
        <v>1.2710406695313461</v>
      </c>
      <c r="O41" s="67">
        <f t="shared" si="25"/>
        <v>1.2473173490451945</v>
      </c>
      <c r="P41" s="67">
        <f t="shared" si="22"/>
        <v>1.3825871811415162</v>
      </c>
      <c r="Q41" s="67"/>
      <c r="S41" s="67">
        <f t="shared" si="23"/>
        <v>0</v>
      </c>
      <c r="T41" s="67">
        <f t="shared" si="23"/>
        <v>0</v>
      </c>
      <c r="U41" s="67">
        <f t="shared" si="23"/>
        <v>0</v>
      </c>
      <c r="V41" s="67">
        <f t="shared" si="23"/>
        <v>0</v>
      </c>
      <c r="W41" s="67">
        <f t="shared" si="23"/>
        <v>0</v>
      </c>
      <c r="X41" s="67">
        <f t="shared" si="23"/>
        <v>0</v>
      </c>
    </row>
    <row r="42" spans="1:24" s="51" customFormat="1" outlineLevel="1" x14ac:dyDescent="0.2">
      <c r="B42" s="60">
        <v>2023</v>
      </c>
      <c r="C42" s="67">
        <f t="shared" si="17"/>
        <v>1.1320772509738395</v>
      </c>
      <c r="D42" s="67">
        <f t="shared" si="24"/>
        <v>1.0644638484346092</v>
      </c>
      <c r="E42" s="67">
        <f t="shared" si="24"/>
        <v>0.94027492162653392</v>
      </c>
      <c r="F42" s="67">
        <f t="shared" si="19"/>
        <v>1.2737987000833138</v>
      </c>
      <c r="G42" s="67">
        <f t="shared" si="19"/>
        <v>1.197720972888819</v>
      </c>
      <c r="H42" s="67">
        <f t="shared" si="19"/>
        <v>1.3559126664216865</v>
      </c>
      <c r="J42" s="51">
        <v>2023</v>
      </c>
      <c r="K42" s="67">
        <f t="shared" si="20"/>
        <v>1.1320772509738395</v>
      </c>
      <c r="L42" s="67">
        <f t="shared" si="25"/>
        <v>1.0644638484346092</v>
      </c>
      <c r="M42" s="67">
        <f t="shared" si="25"/>
        <v>0.94027492162653392</v>
      </c>
      <c r="N42" s="67">
        <f t="shared" si="25"/>
        <v>1.2737987000833138</v>
      </c>
      <c r="O42" s="67">
        <f t="shared" si="25"/>
        <v>1.197720972888819</v>
      </c>
      <c r="P42" s="67">
        <f t="shared" si="22"/>
        <v>1.3559126664216865</v>
      </c>
      <c r="Q42" s="67"/>
      <c r="S42" s="67">
        <f t="shared" si="23"/>
        <v>0</v>
      </c>
      <c r="T42" s="67">
        <f t="shared" si="23"/>
        <v>0</v>
      </c>
      <c r="U42" s="67">
        <f t="shared" si="23"/>
        <v>0</v>
      </c>
      <c r="V42" s="67">
        <f t="shared" si="23"/>
        <v>0</v>
      </c>
      <c r="W42" s="67">
        <f t="shared" si="23"/>
        <v>0</v>
      </c>
      <c r="X42" s="67">
        <f t="shared" si="23"/>
        <v>0</v>
      </c>
    </row>
    <row r="43" spans="1:24" s="51" customFormat="1" outlineLevel="1" x14ac:dyDescent="0.2">
      <c r="B43" s="60">
        <v>2024</v>
      </c>
      <c r="C43" s="67">
        <f t="shared" si="17"/>
        <v>1.1680430506468793</v>
      </c>
      <c r="D43" s="67">
        <f t="shared" si="24"/>
        <v>1.0602133321441836</v>
      </c>
      <c r="E43" s="67">
        <f t="shared" si="24"/>
        <v>0.90768343817209651</v>
      </c>
      <c r="F43" s="67">
        <f t="shared" si="19"/>
        <v>1.2373695551817712</v>
      </c>
      <c r="G43" s="67">
        <f t="shared" si="19"/>
        <v>1.1231398521368678</v>
      </c>
      <c r="H43" s="67">
        <f t="shared" si="19"/>
        <v>1.3118756991930316</v>
      </c>
      <c r="J43" s="51">
        <v>2024</v>
      </c>
      <c r="K43" s="67">
        <f t="shared" si="20"/>
        <v>1.1663782763749182</v>
      </c>
      <c r="L43" s="67">
        <f t="shared" si="25"/>
        <v>1.0554927964418799</v>
      </c>
      <c r="M43" s="67">
        <f t="shared" si="25"/>
        <v>0.90493180284729902</v>
      </c>
      <c r="N43" s="67">
        <f t="shared" si="25"/>
        <v>1.2470354362413791</v>
      </c>
      <c r="O43" s="67">
        <f t="shared" si="25"/>
        <v>1.1284820255323795</v>
      </c>
      <c r="P43" s="67">
        <f t="shared" si="22"/>
        <v>1.3162369198605328</v>
      </c>
      <c r="Q43" s="67"/>
      <c r="S43" s="67">
        <f t="shared" si="23"/>
        <v>1.6647742719611003E-3</v>
      </c>
      <c r="T43" s="67">
        <f t="shared" si="23"/>
        <v>4.7205357023036854E-3</v>
      </c>
      <c r="U43" s="67">
        <f t="shared" si="23"/>
        <v>2.7516353247974967E-3</v>
      </c>
      <c r="V43" s="67">
        <f t="shared" si="23"/>
        <v>-9.6658810596079725E-3</v>
      </c>
      <c r="W43" s="67">
        <f t="shared" si="23"/>
        <v>-5.3421733955116846E-3</v>
      </c>
      <c r="X43" s="67">
        <f t="shared" si="23"/>
        <v>-4.3612206675012199E-3</v>
      </c>
    </row>
    <row r="44" spans="1:24" s="51" customFormat="1" outlineLevel="1" x14ac:dyDescent="0.2">
      <c r="B44" s="60">
        <v>2025</v>
      </c>
      <c r="C44" s="67">
        <f t="shared" si="17"/>
        <v>1.2212646527322448</v>
      </c>
      <c r="D44" s="67">
        <f t="shared" si="24"/>
        <v>1.0745558286324641</v>
      </c>
      <c r="E44" s="67">
        <f t="shared" si="24"/>
        <v>0.87987139088029787</v>
      </c>
      <c r="F44" s="67">
        <f t="shared" si="19"/>
        <v>1.2587771770075524</v>
      </c>
      <c r="G44" s="67">
        <f t="shared" si="19"/>
        <v>1.10756202554201</v>
      </c>
      <c r="H44" s="67">
        <f t="shared" si="19"/>
        <v>1.3526263525029845</v>
      </c>
      <c r="J44" s="51">
        <v>2025</v>
      </c>
      <c r="K44" s="67">
        <f t="shared" si="20"/>
        <v>1.2166144792183076</v>
      </c>
      <c r="L44" s="67">
        <f t="shared" si="25"/>
        <v>1.0718358848477163</v>
      </c>
      <c r="M44" s="67">
        <f t="shared" si="25"/>
        <v>0.88099879062460795</v>
      </c>
      <c r="N44" s="67">
        <f t="shared" si="25"/>
        <v>1.2709218693179325</v>
      </c>
      <c r="O44" s="67">
        <f t="shared" si="25"/>
        <v>1.1196806298474651</v>
      </c>
      <c r="P44" s="67">
        <f t="shared" si="22"/>
        <v>1.3622196663727</v>
      </c>
      <c r="Q44" s="67"/>
      <c r="S44" s="67">
        <f t="shared" si="23"/>
        <v>4.6501735139372613E-3</v>
      </c>
      <c r="T44" s="67">
        <f t="shared" si="23"/>
        <v>2.7199437847478247E-3</v>
      </c>
      <c r="U44" s="67">
        <f t="shared" si="23"/>
        <v>-1.1273997443100869E-3</v>
      </c>
      <c r="V44" s="67">
        <f t="shared" si="23"/>
        <v>-1.2144692310380067E-2</v>
      </c>
      <c r="W44" s="67">
        <f t="shared" si="23"/>
        <v>-1.2118604305455083E-2</v>
      </c>
      <c r="X44" s="67">
        <f t="shared" si="23"/>
        <v>-9.593313869715514E-3</v>
      </c>
    </row>
    <row r="45" spans="1:24" s="51" customFormat="1" outlineLevel="1" x14ac:dyDescent="0.2">
      <c r="B45" s="60">
        <v>2026</v>
      </c>
      <c r="C45" s="67">
        <f t="shared" si="17"/>
        <v>1.2393976587612545</v>
      </c>
      <c r="D45" s="67">
        <f t="shared" si="24"/>
        <v>1.0922696793972009</v>
      </c>
      <c r="E45" s="67">
        <f t="shared" si="24"/>
        <v>0.88129073963952442</v>
      </c>
      <c r="F45" s="67">
        <f t="shared" si="19"/>
        <v>1.2932597410786948</v>
      </c>
      <c r="G45" s="67">
        <f t="shared" si="19"/>
        <v>1.1397378337612629</v>
      </c>
      <c r="H45" s="67">
        <f t="shared" si="19"/>
        <v>1.4125884027653328</v>
      </c>
      <c r="J45" s="51">
        <v>2026</v>
      </c>
      <c r="K45" s="67">
        <f t="shared" si="20"/>
        <v>1.2486622635172955</v>
      </c>
      <c r="L45" s="67">
        <f t="shared" si="25"/>
        <v>1.0887345953637591</v>
      </c>
      <c r="M45" s="67">
        <f t="shared" si="25"/>
        <v>0.87192079649861121</v>
      </c>
      <c r="N45" s="67">
        <f t="shared" si="25"/>
        <v>1.3095324929916621</v>
      </c>
      <c r="O45" s="67">
        <f t="shared" si="25"/>
        <v>1.1418086143301023</v>
      </c>
      <c r="P45" s="67">
        <f t="shared" si="22"/>
        <v>1.4257333288729719</v>
      </c>
      <c r="Q45" s="67"/>
      <c r="S45" s="67">
        <f t="shared" si="23"/>
        <v>-9.2646047560409617E-3</v>
      </c>
      <c r="T45" s="67">
        <f t="shared" si="23"/>
        <v>3.5350840334418265E-3</v>
      </c>
      <c r="U45" s="67">
        <f t="shared" si="23"/>
        <v>9.3699431409132172E-3</v>
      </c>
      <c r="V45" s="67">
        <f t="shared" si="23"/>
        <v>-1.6272751912967287E-2</v>
      </c>
      <c r="W45" s="67">
        <f t="shared" si="23"/>
        <v>-2.0707805688393588E-3</v>
      </c>
      <c r="X45" s="67">
        <f t="shared" si="23"/>
        <v>-1.3144926107639066E-2</v>
      </c>
    </row>
    <row r="46" spans="1:24" s="51" customFormat="1" outlineLevel="1" x14ac:dyDescent="0.2">
      <c r="B46" s="60">
        <v>2027</v>
      </c>
      <c r="C46" s="67">
        <f t="shared" si="17"/>
        <v>1.2668764292910717</v>
      </c>
      <c r="D46" s="67">
        <f t="shared" si="24"/>
        <v>1.1065579595165091</v>
      </c>
      <c r="E46" s="67">
        <f t="shared" si="24"/>
        <v>0.87345374334237569</v>
      </c>
      <c r="F46" s="67">
        <f t="shared" si="19"/>
        <v>1.3191056205752931</v>
      </c>
      <c r="G46" s="67">
        <f t="shared" si="19"/>
        <v>1.1521777421554575</v>
      </c>
      <c r="H46" s="67">
        <f t="shared" si="19"/>
        <v>1.4596668238905548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38:P38"/>
    <mergeCell ref="S38:X38"/>
    <mergeCell ref="C5:H5"/>
    <mergeCell ref="K5:P5"/>
    <mergeCell ref="S5:X5"/>
    <mergeCell ref="C22:H22"/>
    <mergeCell ref="K22:P22"/>
    <mergeCell ref="S22:X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7BAA-B699-4DA5-83DE-B78233671EB0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37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96942.1667761274</v>
      </c>
      <c r="D6" s="61">
        <v>75210.276017761076</v>
      </c>
      <c r="E6" s="62">
        <f t="shared" ref="E6:E10" si="0">D6/C6</f>
        <v>0.77582623247371096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96942.1667761274</v>
      </c>
      <c r="L6" s="61">
        <v>75210.276017761076</v>
      </c>
      <c r="M6" s="62">
        <v>0.77582623247371096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97675.010499964585</v>
      </c>
      <c r="D7" s="61">
        <v>76869.556868376676</v>
      </c>
      <c r="E7" s="62">
        <f t="shared" si="0"/>
        <v>0.78699307504455862</v>
      </c>
      <c r="F7" s="63">
        <v>147.24304749031293</v>
      </c>
      <c r="G7" s="63">
        <f t="shared" si="1"/>
        <v>115.87925872333335</v>
      </c>
      <c r="H7" s="64">
        <f t="shared" si="2"/>
        <v>4131255351.5733399</v>
      </c>
      <c r="J7" s="51">
        <v>2014</v>
      </c>
      <c r="K7" s="61">
        <v>97675.010499964585</v>
      </c>
      <c r="L7" s="61">
        <v>76869.556868376676</v>
      </c>
      <c r="M7" s="62">
        <v>0.78699307504455862</v>
      </c>
      <c r="N7" s="63">
        <v>147.24304749031293</v>
      </c>
      <c r="O7" s="63">
        <v>115.87925872333335</v>
      </c>
      <c r="P7" s="64">
        <v>4131255351.5733399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97886.416666666672</v>
      </c>
      <c r="D8" s="61">
        <v>77965.275032001999</v>
      </c>
      <c r="E8" s="62">
        <f t="shared" si="0"/>
        <v>0.79648717040585637</v>
      </c>
      <c r="F8" s="63">
        <v>158.24020977113227</v>
      </c>
      <c r="G8" s="63">
        <f t="shared" si="1"/>
        <v>126.03629692503831</v>
      </c>
      <c r="H8" s="64">
        <f t="shared" si="2"/>
        <v>4503093138.713727</v>
      </c>
      <c r="J8" s="51">
        <v>2015</v>
      </c>
      <c r="K8" s="61">
        <v>97886.416666666672</v>
      </c>
      <c r="L8" s="61">
        <v>77965.275032001999</v>
      </c>
      <c r="M8" s="62">
        <v>0.79648717040585637</v>
      </c>
      <c r="N8" s="63">
        <v>158.24020977113227</v>
      </c>
      <c r="O8" s="63">
        <v>126.03629692503831</v>
      </c>
      <c r="P8" s="64">
        <v>4503093138.713727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98180.333333333328</v>
      </c>
      <c r="D9" s="61">
        <v>79751.651923371086</v>
      </c>
      <c r="E9" s="62">
        <f t="shared" si="0"/>
        <v>0.81229762841204878</v>
      </c>
      <c r="F9" s="63">
        <v>172.09502151175994</v>
      </c>
      <c r="G9" s="63">
        <f t="shared" si="1"/>
        <v>139.79237783552313</v>
      </c>
      <c r="H9" s="64">
        <f t="shared" si="2"/>
        <v>5009574722.4730921</v>
      </c>
      <c r="J9" s="51">
        <v>2016</v>
      </c>
      <c r="K9" s="61">
        <v>98180.333333333328</v>
      </c>
      <c r="L9" s="61">
        <v>79751.651923371086</v>
      </c>
      <c r="M9" s="62">
        <v>0.81229762841204878</v>
      </c>
      <c r="N9" s="63">
        <v>172.09502151175994</v>
      </c>
      <c r="O9" s="63">
        <v>139.79237783552313</v>
      </c>
      <c r="P9" s="64">
        <v>5009574722.4730921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100713.25</v>
      </c>
      <c r="D10" s="61">
        <v>80727.145772912045</v>
      </c>
      <c r="E10" s="62">
        <f t="shared" si="0"/>
        <v>0.80155437117670258</v>
      </c>
      <c r="F10" s="63">
        <v>175.94341830931054</v>
      </c>
      <c r="G10" s="63">
        <f t="shared" si="1"/>
        <v>141.02821602559897</v>
      </c>
      <c r="H10" s="64">
        <f t="shared" si="2"/>
        <v>5184244641.8386564</v>
      </c>
      <c r="J10" s="51">
        <v>2017</v>
      </c>
      <c r="K10" s="61">
        <v>100713.25</v>
      </c>
      <c r="L10" s="61">
        <v>80727.145772912045</v>
      </c>
      <c r="M10" s="62">
        <v>0.80155437117670258</v>
      </c>
      <c r="N10" s="63">
        <v>175.94341830931054</v>
      </c>
      <c r="O10" s="63">
        <v>141.02821602559897</v>
      </c>
      <c r="P10" s="64">
        <v>5184244641.8386564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103717.83333333333</v>
      </c>
      <c r="D11" s="61">
        <v>82673.649679979455</v>
      </c>
      <c r="E11" s="62">
        <f>D11/C11</f>
        <v>0.79710158825125987</v>
      </c>
      <c r="F11" s="63">
        <v>180.25056966936054</v>
      </c>
      <c r="G11" s="63">
        <f>(H11/365)/C11</f>
        <v>143.67801536664166</v>
      </c>
      <c r="H11" s="64">
        <f>D11*F11*365</f>
        <v>5439219944.7834272</v>
      </c>
      <c r="J11" s="51">
        <v>2018</v>
      </c>
      <c r="K11" s="61">
        <v>103717.83333333333</v>
      </c>
      <c r="L11" s="61">
        <v>82673.649679979455</v>
      </c>
      <c r="M11" s="62">
        <v>0.79710158825125987</v>
      </c>
      <c r="N11" s="63">
        <v>180.25056966936054</v>
      </c>
      <c r="O11" s="63">
        <v>143.67801536664166</v>
      </c>
      <c r="P11" s="64">
        <v>5439219944.7834272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110117.41666666667</v>
      </c>
      <c r="D12" s="61">
        <v>87207.572266833318</v>
      </c>
      <c r="E12" s="62">
        <f t="shared" ref="E12:E16" si="3">D12/C12</f>
        <v>0.79195076407228937</v>
      </c>
      <c r="F12" s="63">
        <v>177.20257604486906</v>
      </c>
      <c r="G12" s="63">
        <f t="shared" ref="G12:G16" si="4">(H12/365)/C12</f>
        <v>140.33571549431201</v>
      </c>
      <c r="H12" s="64">
        <f t="shared" ref="H12:H16" si="5">D12*F12*365</f>
        <v>5640493356.55021</v>
      </c>
      <c r="J12" s="51">
        <v>2019</v>
      </c>
      <c r="K12" s="61">
        <v>110117.41666666667</v>
      </c>
      <c r="L12" s="61">
        <v>87207.572266833318</v>
      </c>
      <c r="M12" s="62">
        <v>0.79195076407228937</v>
      </c>
      <c r="N12" s="63">
        <v>177.20257604486906</v>
      </c>
      <c r="O12" s="63">
        <v>140.33571549431201</v>
      </c>
      <c r="P12" s="64">
        <v>5640493356.55021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103802.41666666667</v>
      </c>
      <c r="D13" s="61">
        <v>51275.352562749991</v>
      </c>
      <c r="E13" s="62">
        <f t="shared" si="3"/>
        <v>0.49397070135088367</v>
      </c>
      <c r="F13" s="63">
        <v>137.69061521376901</v>
      </c>
      <c r="G13" s="63">
        <f t="shared" si="4"/>
        <v>68.015129766580131</v>
      </c>
      <c r="H13" s="64">
        <f t="shared" si="5"/>
        <v>2576949216.4788032</v>
      </c>
      <c r="J13" s="51">
        <v>2020</v>
      </c>
      <c r="K13" s="61">
        <v>103802.41666666667</v>
      </c>
      <c r="L13" s="61">
        <v>51275.352562749991</v>
      </c>
      <c r="M13" s="62">
        <v>0.49397070135088367</v>
      </c>
      <c r="N13" s="63">
        <v>137.69061521376901</v>
      </c>
      <c r="O13" s="63">
        <v>68.015129766580131</v>
      </c>
      <c r="P13" s="64">
        <v>2576949216.4788032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108138.75</v>
      </c>
      <c r="D14" s="61">
        <v>68984.612227519654</v>
      </c>
      <c r="E14" s="62">
        <f t="shared" si="3"/>
        <v>0.63792685071280786</v>
      </c>
      <c r="F14" s="63">
        <v>161.27203934546412</v>
      </c>
      <c r="G14" s="63">
        <f t="shared" si="4"/>
        <v>102.87976416768397</v>
      </c>
      <c r="H14" s="64">
        <f t="shared" si="5"/>
        <v>4060730520.5466695</v>
      </c>
      <c r="J14" s="51">
        <v>2021</v>
      </c>
      <c r="K14" s="61">
        <v>108138.75</v>
      </c>
      <c r="L14" s="61">
        <v>68984.612227519654</v>
      </c>
      <c r="M14" s="62">
        <v>0.63792685071280786</v>
      </c>
      <c r="N14" s="63">
        <v>161.27203934546412</v>
      </c>
      <c r="O14" s="63">
        <v>102.87976416768397</v>
      </c>
      <c r="P14" s="64">
        <v>4060730520.5466695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112876.16666666667</v>
      </c>
      <c r="D15" s="61">
        <v>79696.970654121804</v>
      </c>
      <c r="E15" s="62">
        <f t="shared" si="3"/>
        <v>0.70605667261428207</v>
      </c>
      <c r="F15" s="63">
        <v>197.29485728081698</v>
      </c>
      <c r="G15" s="63">
        <f t="shared" si="4"/>
        <v>139.30135045560331</v>
      </c>
      <c r="H15" s="64">
        <f t="shared" si="5"/>
        <v>5739187894.5852242</v>
      </c>
      <c r="J15" s="51">
        <v>2022</v>
      </c>
      <c r="K15" s="61">
        <v>112876.16666666667</v>
      </c>
      <c r="L15" s="61">
        <v>79696.970654121804</v>
      </c>
      <c r="M15" s="62">
        <v>0.70605667261428207</v>
      </c>
      <c r="N15" s="63">
        <v>197.29485728081698</v>
      </c>
      <c r="O15" s="63">
        <v>139.30135045560331</v>
      </c>
      <c r="P15" s="64">
        <v>5739187894.5852242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114343.85752688172</v>
      </c>
      <c r="D16" s="61">
        <v>81973.0048468608</v>
      </c>
      <c r="E16" s="65">
        <f t="shared" si="3"/>
        <v>0.71689906760045519</v>
      </c>
      <c r="F16" s="63">
        <v>203.51944565124973</v>
      </c>
      <c r="G16" s="63">
        <f t="shared" si="4"/>
        <v>145.90290082594245</v>
      </c>
      <c r="H16" s="64">
        <f t="shared" si="5"/>
        <v>6089331684.2521162</v>
      </c>
      <c r="J16" s="51">
        <v>2023</v>
      </c>
      <c r="K16" s="61">
        <v>114343.85752688172</v>
      </c>
      <c r="L16" s="61">
        <v>81973.0048468608</v>
      </c>
      <c r="M16" s="65">
        <v>0.71689906760045519</v>
      </c>
      <c r="N16" s="63">
        <v>203.51944565124973</v>
      </c>
      <c r="O16" s="63">
        <v>145.90290082594245</v>
      </c>
      <c r="P16" s="64">
        <v>6089331684.2521162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114887.33333333333</v>
      </c>
      <c r="D17" s="61">
        <v>82113.541026494699</v>
      </c>
      <c r="E17" s="65">
        <f t="shared" ref="E17:E19" si="7">D17/C17</f>
        <v>0.71473102076667605</v>
      </c>
      <c r="F17" s="63">
        <v>198.94495183055409</v>
      </c>
      <c r="G17" s="63">
        <f t="shared" ref="G17:G19" si="8">(H17/365)/C17</f>
        <v>142.19212849822912</v>
      </c>
      <c r="H17" s="64">
        <f t="shared" ref="H17:H19" si="9">D17*F17*365</f>
        <v>5962667179.4155588</v>
      </c>
      <c r="J17" s="51">
        <v>2024</v>
      </c>
      <c r="K17" s="61">
        <v>115080.83333333333</v>
      </c>
      <c r="L17" s="61">
        <v>82667.002557049636</v>
      </c>
      <c r="M17" s="65">
        <v>0.71833858134832451</v>
      </c>
      <c r="N17" s="63">
        <v>196.83804389656734</v>
      </c>
      <c r="O17" s="63">
        <v>141.39636120803939</v>
      </c>
      <c r="P17" s="64">
        <v>5939284043.514596</v>
      </c>
      <c r="Q17" s="61"/>
      <c r="R17" s="59"/>
      <c r="S17" s="61">
        <f t="shared" si="6"/>
        <v>-193.5</v>
      </c>
      <c r="T17" s="61">
        <f t="shared" si="6"/>
        <v>-553.46153055493778</v>
      </c>
      <c r="U17" s="65">
        <f t="shared" si="6"/>
        <v>-3.6075605816484613E-3</v>
      </c>
      <c r="V17" s="63">
        <f t="shared" si="6"/>
        <v>2.1069079339867471</v>
      </c>
      <c r="W17" s="63">
        <f t="shared" si="6"/>
        <v>0.79576729018972969</v>
      </c>
      <c r="X17" s="64">
        <f t="shared" si="6"/>
        <v>23383135.90096283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115893.08333333333</v>
      </c>
      <c r="D18" s="61">
        <v>83244.791845641157</v>
      </c>
      <c r="E18" s="65">
        <f t="shared" si="7"/>
        <v>0.71828956009575917</v>
      </c>
      <c r="F18" s="63">
        <v>204.91294499918499</v>
      </c>
      <c r="G18" s="63">
        <f t="shared" si="8"/>
        <v>147.1868291213911</v>
      </c>
      <c r="H18" s="64">
        <f t="shared" si="9"/>
        <v>6226146440.3210812</v>
      </c>
      <c r="J18" s="51">
        <v>2025</v>
      </c>
      <c r="K18" s="61">
        <v>116143.58333333333</v>
      </c>
      <c r="L18" s="61">
        <v>84091.177363288472</v>
      </c>
      <c r="M18" s="65">
        <v>0.72402775039190836</v>
      </c>
      <c r="N18" s="63">
        <v>203.88197692824889</v>
      </c>
      <c r="O18" s="63">
        <v>147.61620910081501</v>
      </c>
      <c r="P18" s="64">
        <v>6257806551.3137121</v>
      </c>
      <c r="Q18" s="61"/>
      <c r="R18" s="59"/>
      <c r="S18" s="61">
        <f t="shared" si="6"/>
        <v>-250.5</v>
      </c>
      <c r="T18" s="61">
        <f t="shared" si="6"/>
        <v>-846.38551764731528</v>
      </c>
      <c r="U18" s="65">
        <f t="shared" si="6"/>
        <v>-5.7381902961491926E-3</v>
      </c>
      <c r="V18" s="63">
        <f t="shared" si="6"/>
        <v>1.0309680709360975</v>
      </c>
      <c r="W18" s="63">
        <f t="shared" si="6"/>
        <v>-0.42937997942391348</v>
      </c>
      <c r="X18" s="64">
        <f t="shared" si="6"/>
        <v>-31660110.992630959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116884.41666666667</v>
      </c>
      <c r="D19" s="61">
        <v>85846.831167056283</v>
      </c>
      <c r="E19" s="65">
        <f t="shared" si="7"/>
        <v>0.73445916586020188</v>
      </c>
      <c r="F19" s="63">
        <v>213.769590035411</v>
      </c>
      <c r="G19" s="63">
        <f t="shared" si="8"/>
        <v>157.00503478368529</v>
      </c>
      <c r="H19" s="64">
        <f t="shared" si="9"/>
        <v>6698276295.1135798</v>
      </c>
      <c r="J19" s="51">
        <v>2026</v>
      </c>
      <c r="K19" s="61">
        <v>117399.66666666669</v>
      </c>
      <c r="L19" s="61">
        <v>86103.21100343563</v>
      </c>
      <c r="M19" s="65">
        <v>0.73341955261175318</v>
      </c>
      <c r="N19" s="63">
        <v>211.78587134714223</v>
      </c>
      <c r="O19" s="63">
        <v>155.32789901291136</v>
      </c>
      <c r="P19" s="64">
        <v>6655936902.3745527</v>
      </c>
      <c r="Q19" s="61"/>
      <c r="R19" s="59"/>
      <c r="S19" s="61">
        <f t="shared" si="6"/>
        <v>-515.25000000001455</v>
      </c>
      <c r="T19" s="61">
        <f t="shared" si="6"/>
        <v>-256.37983637934667</v>
      </c>
      <c r="U19" s="65">
        <f t="shared" si="6"/>
        <v>1.0396132484487008E-3</v>
      </c>
      <c r="V19" s="63">
        <f t="shared" si="6"/>
        <v>1.9837186882687661</v>
      </c>
      <c r="W19" s="63">
        <f t="shared" si="6"/>
        <v>1.6771357707739298</v>
      </c>
      <c r="X19" s="64">
        <f t="shared" si="6"/>
        <v>42339392.739027023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118458.64583333333</v>
      </c>
      <c r="D20" s="61">
        <v>87035.987476771188</v>
      </c>
      <c r="E20" s="65">
        <f t="shared" ref="E20" si="10">D20/C20</f>
        <v>0.73473731583279633</v>
      </c>
      <c r="F20" s="63">
        <v>218.56086452154923</v>
      </c>
      <c r="G20" s="63">
        <f t="shared" ref="G20" si="11">(H20/365)/C20</f>
        <v>160.58482294465853</v>
      </c>
      <c r="H20" s="64">
        <f t="shared" ref="H20" si="12">D20*F20*365</f>
        <v>6943271143.6045933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3">B7</f>
        <v>2014</v>
      </c>
      <c r="C23" s="62">
        <f t="shared" ref="C23:H36" si="14">C7/C6-1</f>
        <v>7.5595971104047699E-3</v>
      </c>
      <c r="D23" s="62">
        <f t="shared" si="14"/>
        <v>2.2061890189363886E-2</v>
      </c>
      <c r="E23" s="62">
        <f t="shared" si="14"/>
        <v>1.4393484137862123E-2</v>
      </c>
      <c r="F23" s="62" t="e">
        <f t="shared" si="14"/>
        <v>#DIV/0!</v>
      </c>
      <c r="G23" s="62" t="e">
        <f t="shared" si="14"/>
        <v>#DIV/0!</v>
      </c>
      <c r="H23" s="62" t="e">
        <f t="shared" si="14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3"/>
        <v>2015</v>
      </c>
      <c r="C24" s="62">
        <f t="shared" si="14"/>
        <v>2.1643833527118517E-3</v>
      </c>
      <c r="D24" s="62">
        <f t="shared" si="14"/>
        <v>1.4254253676803552E-2</v>
      </c>
      <c r="E24" s="62">
        <f t="shared" si="14"/>
        <v>1.2063759723375256E-2</v>
      </c>
      <c r="F24" s="62">
        <f t="shared" si="14"/>
        <v>7.4687141214887065E-2</v>
      </c>
      <c r="G24" s="62">
        <f t="shared" si="14"/>
        <v>8.7651908664304834E-2</v>
      </c>
      <c r="H24" s="62">
        <f t="shared" si="14"/>
        <v>9.0006004348962998E-2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3"/>
        <v>2016</v>
      </c>
      <c r="C25" s="62">
        <f t="shared" si="14"/>
        <v>3.0026297485945541E-3</v>
      </c>
      <c r="D25" s="62">
        <f t="shared" si="14"/>
        <v>2.2912468283294629E-2</v>
      </c>
      <c r="E25" s="62">
        <f t="shared" si="14"/>
        <v>1.9850235626690749E-2</v>
      </c>
      <c r="F25" s="62">
        <f t="shared" si="14"/>
        <v>8.7555569855893856E-2</v>
      </c>
      <c r="G25" s="62">
        <f t="shared" si="14"/>
        <v>0.10914380417465308</v>
      </c>
      <c r="H25" s="62">
        <f t="shared" si="14"/>
        <v>0.11247415235653713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3"/>
        <v>2017</v>
      </c>
      <c r="C26" s="62">
        <f t="shared" si="14"/>
        <v>2.579861547288842E-2</v>
      </c>
      <c r="D26" s="62">
        <f t="shared" si="14"/>
        <v>1.2231644436384359E-2</v>
      </c>
      <c r="E26" s="62">
        <f t="shared" si="14"/>
        <v>-1.3225764620719227E-2</v>
      </c>
      <c r="F26" s="62">
        <f t="shared" si="14"/>
        <v>2.2362046058884033E-2</v>
      </c>
      <c r="G26" s="62">
        <f t="shared" si="14"/>
        <v>8.8405262805522078E-3</v>
      </c>
      <c r="H26" s="62">
        <f t="shared" si="14"/>
        <v>3.4867215091530568E-2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3"/>
        <v>2018</v>
      </c>
      <c r="C27" s="62">
        <f t="shared" si="14"/>
        <v>2.983304911055229E-2</v>
      </c>
      <c r="D27" s="62">
        <f t="shared" si="14"/>
        <v>2.4112135867443873E-2</v>
      </c>
      <c r="E27" s="62">
        <f t="shared" si="14"/>
        <v>-5.5551851322398482E-3</v>
      </c>
      <c r="F27" s="62">
        <f t="shared" si="14"/>
        <v>2.4480321011371764E-2</v>
      </c>
      <c r="G27" s="62">
        <f t="shared" si="14"/>
        <v>1.8789143163816968E-2</v>
      </c>
      <c r="H27" s="62">
        <f t="shared" si="14"/>
        <v>4.9182729705120609E-2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3"/>
        <v>2019</v>
      </c>
      <c r="C28" s="62">
        <f t="shared" si="14"/>
        <v>6.1701860978584655E-2</v>
      </c>
      <c r="D28" s="62">
        <f t="shared" si="14"/>
        <v>5.4841205201465959E-2</v>
      </c>
      <c r="E28" s="62">
        <f t="shared" si="14"/>
        <v>-6.4619419342404338E-3</v>
      </c>
      <c r="F28" s="62">
        <f t="shared" si="14"/>
        <v>-1.6909758621470705E-2</v>
      </c>
      <c r="G28" s="62">
        <f t="shared" si="14"/>
        <v>-2.3262430677377322E-2</v>
      </c>
      <c r="H28" s="62">
        <f t="shared" si="14"/>
        <v>3.7004095037527884E-2</v>
      </c>
      <c r="J28" s="51">
        <v>2019</v>
      </c>
      <c r="K28" s="62">
        <f t="shared" ref="K28:P35" si="15">K12/K11-1</f>
        <v>6.1701860978584655E-2</v>
      </c>
      <c r="L28" s="62">
        <f t="shared" si="15"/>
        <v>5.4841205201465959E-2</v>
      </c>
      <c r="M28" s="62">
        <f t="shared" si="15"/>
        <v>-6.4619419342404338E-3</v>
      </c>
      <c r="N28" s="62">
        <f t="shared" si="15"/>
        <v>-1.6909758621470705E-2</v>
      </c>
      <c r="O28" s="62">
        <f t="shared" si="15"/>
        <v>-2.3262430677377322E-2</v>
      </c>
      <c r="P28" s="62">
        <f t="shared" si="15"/>
        <v>3.7004095037527884E-2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</v>
      </c>
      <c r="X28" s="62">
        <f t="shared" si="16"/>
        <v>0</v>
      </c>
    </row>
    <row r="29" spans="1:31" s="51" customFormat="1" x14ac:dyDescent="0.2">
      <c r="B29" s="60">
        <f t="shared" si="13"/>
        <v>2020</v>
      </c>
      <c r="C29" s="62">
        <f t="shared" si="14"/>
        <v>-5.7347876395574704E-2</v>
      </c>
      <c r="D29" s="62">
        <f t="shared" si="14"/>
        <v>-0.41203095981321136</v>
      </c>
      <c r="E29" s="62">
        <f t="shared" si="14"/>
        <v>-0.37626084377917979</v>
      </c>
      <c r="F29" s="62">
        <f t="shared" si="14"/>
        <v>-0.22297622141280449</v>
      </c>
      <c r="G29" s="62">
        <f t="shared" si="14"/>
        <v>-0.51533984398050925</v>
      </c>
      <c r="H29" s="62">
        <f t="shared" si="14"/>
        <v>-0.54313407470177488</v>
      </c>
      <c r="J29" s="51">
        <v>2020</v>
      </c>
      <c r="K29" s="62">
        <f t="shared" si="15"/>
        <v>-5.7347876395574704E-2</v>
      </c>
      <c r="L29" s="62">
        <f t="shared" si="15"/>
        <v>-0.41203095981321136</v>
      </c>
      <c r="M29" s="62">
        <f t="shared" si="15"/>
        <v>-0.37626084377917979</v>
      </c>
      <c r="N29" s="62">
        <f t="shared" si="15"/>
        <v>-0.22297622141280449</v>
      </c>
      <c r="O29" s="62">
        <f t="shared" si="15"/>
        <v>-0.51533984398050925</v>
      </c>
      <c r="P29" s="62">
        <f t="shared" si="15"/>
        <v>-0.54313407470177488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 t="shared" si="13"/>
        <v>2021</v>
      </c>
      <c r="C30" s="62">
        <f t="shared" si="14"/>
        <v>4.1774878394770676E-2</v>
      </c>
      <c r="D30" s="62">
        <f t="shared" si="14"/>
        <v>0.34537567817007875</v>
      </c>
      <c r="E30" s="62">
        <f t="shared" si="14"/>
        <v>0.29142649345040272</v>
      </c>
      <c r="F30" s="62">
        <f t="shared" si="14"/>
        <v>0.17126384463519329</v>
      </c>
      <c r="G30" s="62">
        <f t="shared" si="14"/>
        <v>0.51260115978246512</v>
      </c>
      <c r="H30" s="62">
        <f t="shared" si="14"/>
        <v>0.5757898892921669</v>
      </c>
      <c r="J30" s="51">
        <v>2021</v>
      </c>
      <c r="K30" s="62">
        <f t="shared" si="15"/>
        <v>4.1774878394770676E-2</v>
      </c>
      <c r="L30" s="62">
        <f t="shared" si="15"/>
        <v>0.34537567817007875</v>
      </c>
      <c r="M30" s="62">
        <f t="shared" si="15"/>
        <v>0.29142649345040272</v>
      </c>
      <c r="N30" s="62">
        <f t="shared" si="15"/>
        <v>0.17126384463519329</v>
      </c>
      <c r="O30" s="62">
        <f t="shared" si="15"/>
        <v>0.51260115978246512</v>
      </c>
      <c r="P30" s="62">
        <f t="shared" si="15"/>
        <v>0.5757898892921669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 t="shared" si="13"/>
        <v>2022</v>
      </c>
      <c r="C31" s="62">
        <f t="shared" si="14"/>
        <v>4.3808687141905001E-2</v>
      </c>
      <c r="D31" s="62">
        <f t="shared" si="14"/>
        <v>0.15528620196155463</v>
      </c>
      <c r="E31" s="62">
        <f t="shared" si="14"/>
        <v>0.10679879961996774</v>
      </c>
      <c r="F31" s="62">
        <f t="shared" si="14"/>
        <v>0.22336679117815117</v>
      </c>
      <c r="G31" s="62">
        <f t="shared" si="14"/>
        <v>0.35402089597090947</v>
      </c>
      <c r="H31" s="62">
        <f t="shared" si="14"/>
        <v>0.41333877378610073</v>
      </c>
      <c r="J31" s="51">
        <v>2022</v>
      </c>
      <c r="K31" s="62">
        <f t="shared" si="15"/>
        <v>4.3808687141905001E-2</v>
      </c>
      <c r="L31" s="62">
        <f t="shared" si="15"/>
        <v>0.15528620196155463</v>
      </c>
      <c r="M31" s="62">
        <f t="shared" si="15"/>
        <v>0.10679879961996774</v>
      </c>
      <c r="N31" s="62">
        <f t="shared" si="15"/>
        <v>0.22336679117815117</v>
      </c>
      <c r="O31" s="62">
        <f t="shared" si="15"/>
        <v>0.35402089597090947</v>
      </c>
      <c r="P31" s="62">
        <f t="shared" si="15"/>
        <v>0.41333877378610073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4"/>
        <v>1.3002663924168045E-2</v>
      </c>
      <c r="D32" s="62">
        <f t="shared" si="14"/>
        <v>2.8558603596324783E-2</v>
      </c>
      <c r="E32" s="62">
        <f t="shared" si="14"/>
        <v>1.5356267289462044E-2</v>
      </c>
      <c r="F32" s="62">
        <f t="shared" si="14"/>
        <v>3.1549673702711223E-2</v>
      </c>
      <c r="G32" s="62">
        <f t="shared" si="14"/>
        <v>4.7390426214447334E-2</v>
      </c>
      <c r="H32" s="62">
        <f t="shared" si="14"/>
        <v>6.100929192390514E-2</v>
      </c>
      <c r="J32" s="51">
        <v>2023</v>
      </c>
      <c r="K32" s="62">
        <f t="shared" si="15"/>
        <v>1.3002663924168045E-2</v>
      </c>
      <c r="L32" s="62">
        <f t="shared" si="15"/>
        <v>2.8558603596324783E-2</v>
      </c>
      <c r="M32" s="62">
        <f t="shared" si="15"/>
        <v>1.5356267289462044E-2</v>
      </c>
      <c r="N32" s="62">
        <f t="shared" si="15"/>
        <v>3.1549673702711223E-2</v>
      </c>
      <c r="O32" s="62">
        <f t="shared" si="15"/>
        <v>4.7390426214447334E-2</v>
      </c>
      <c r="P32" s="62">
        <f t="shared" si="15"/>
        <v>6.100929192390514E-2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4"/>
        <v>4.7529952041702739E-3</v>
      </c>
      <c r="D33" s="62">
        <f t="shared" si="14"/>
        <v>1.7144202520871232E-3</v>
      </c>
      <c r="E33" s="62">
        <f t="shared" si="14"/>
        <v>-3.02420093952116E-3</v>
      </c>
      <c r="F33" s="62">
        <f t="shared" si="14"/>
        <v>-2.2476937307182254E-2</v>
      </c>
      <c r="G33" s="62">
        <f t="shared" si="14"/>
        <v>-2.5433163471781595E-2</v>
      </c>
      <c r="H33" s="62">
        <f t="shared" si="14"/>
        <v>-2.0801051971619522E-2</v>
      </c>
      <c r="J33" s="51">
        <v>2024</v>
      </c>
      <c r="K33" s="62">
        <f t="shared" si="15"/>
        <v>6.4452592591459634E-3</v>
      </c>
      <c r="L33" s="62">
        <f t="shared" si="15"/>
        <v>8.4661738518105878E-3</v>
      </c>
      <c r="M33" s="62">
        <f t="shared" si="15"/>
        <v>2.0079726881045978E-3</v>
      </c>
      <c r="N33" s="62">
        <f t="shared" si="15"/>
        <v>-3.2829304017128691E-2</v>
      </c>
      <c r="O33" s="62">
        <f t="shared" si="15"/>
        <v>-3.0887251674860283E-2</v>
      </c>
      <c r="P33" s="62">
        <f t="shared" si="15"/>
        <v>-2.4641068760561158E-2</v>
      </c>
      <c r="Q33" s="62"/>
      <c r="S33" s="62">
        <f t="shared" si="16"/>
        <v>-1.6922640549756895E-3</v>
      </c>
      <c r="T33" s="62">
        <f t="shared" si="16"/>
        <v>-6.7517535997234646E-3</v>
      </c>
      <c r="U33" s="62">
        <f t="shared" si="16"/>
        <v>-5.0321736276257578E-3</v>
      </c>
      <c r="V33" s="62">
        <f t="shared" si="16"/>
        <v>1.0352366709946437E-2</v>
      </c>
      <c r="W33" s="62">
        <f t="shared" si="16"/>
        <v>5.4540882030786886E-3</v>
      </c>
      <c r="X33" s="62">
        <f t="shared" si="16"/>
        <v>3.8400167889416359E-3</v>
      </c>
    </row>
    <row r="34" spans="1:24" s="51" customFormat="1" outlineLevel="1" x14ac:dyDescent="0.2">
      <c r="B34" s="60">
        <v>2025</v>
      </c>
      <c r="C34" s="62">
        <f t="shared" si="14"/>
        <v>8.7542287806605668E-3</v>
      </c>
      <c r="D34" s="62">
        <f t="shared" si="14"/>
        <v>1.3776665882444972E-2</v>
      </c>
      <c r="E34" s="62">
        <f t="shared" si="14"/>
        <v>4.978851100188697E-3</v>
      </c>
      <c r="F34" s="62">
        <f t="shared" si="14"/>
        <v>2.9998213645119121E-2</v>
      </c>
      <c r="G34" s="62">
        <f t="shared" si="14"/>
        <v>3.512642138431854E-2</v>
      </c>
      <c r="H34" s="62">
        <f t="shared" si="14"/>
        <v>4.4188154894023057E-2</v>
      </c>
      <c r="J34" s="51">
        <v>2025</v>
      </c>
      <c r="K34" s="62">
        <f t="shared" si="15"/>
        <v>9.2348132110038339E-3</v>
      </c>
      <c r="L34" s="62">
        <f t="shared" si="15"/>
        <v>1.7227851043177589E-2</v>
      </c>
      <c r="M34" s="62">
        <f t="shared" si="15"/>
        <v>7.9198990438538175E-3</v>
      </c>
      <c r="N34" s="62">
        <f t="shared" si="15"/>
        <v>3.5785424871336957E-2</v>
      </c>
      <c r="O34" s="62">
        <f t="shared" si="15"/>
        <v>4.3988740867413334E-2</v>
      </c>
      <c r="P34" s="62">
        <f t="shared" si="15"/>
        <v>5.3629781883714811E-2</v>
      </c>
      <c r="Q34" s="62"/>
      <c r="S34" s="62">
        <f t="shared" si="16"/>
        <v>-4.8058443034326714E-4</v>
      </c>
      <c r="T34" s="62">
        <f t="shared" si="16"/>
        <v>-3.4511851607326172E-3</v>
      </c>
      <c r="U34" s="62">
        <f t="shared" si="16"/>
        <v>-2.9410479436651205E-3</v>
      </c>
      <c r="V34" s="62">
        <f t="shared" si="16"/>
        <v>-5.7872112262178366E-3</v>
      </c>
      <c r="W34" s="62">
        <f t="shared" si="16"/>
        <v>-8.8623194830947938E-3</v>
      </c>
      <c r="X34" s="62">
        <f t="shared" si="16"/>
        <v>-9.4416269896917537E-3</v>
      </c>
    </row>
    <row r="35" spans="1:24" s="51" customFormat="1" outlineLevel="1" x14ac:dyDescent="0.2">
      <c r="B35" s="60">
        <v>2026</v>
      </c>
      <c r="C35" s="62">
        <f t="shared" si="14"/>
        <v>8.5538610659106062E-3</v>
      </c>
      <c r="D35" s="62">
        <f t="shared" si="14"/>
        <v>3.1257683078120158E-2</v>
      </c>
      <c r="E35" s="62">
        <f t="shared" si="14"/>
        <v>2.2511263789337432E-2</v>
      </c>
      <c r="F35" s="62">
        <f t="shared" si="14"/>
        <v>4.3221500897667742E-2</v>
      </c>
      <c r="G35" s="62">
        <f t="shared" si="14"/>
        <v>6.6705735295083501E-2</v>
      </c>
      <c r="H35" s="62">
        <f t="shared" si="14"/>
        <v>7.5830187953007888E-2</v>
      </c>
      <c r="J35" s="51">
        <v>2026</v>
      </c>
      <c r="K35" s="62">
        <f t="shared" si="15"/>
        <v>1.081491802890544E-2</v>
      </c>
      <c r="L35" s="62">
        <f t="shared" si="15"/>
        <v>2.3926810198587445E-2</v>
      </c>
      <c r="M35" s="62">
        <f t="shared" si="15"/>
        <v>1.2971605321427493E-2</v>
      </c>
      <c r="N35" s="62">
        <f t="shared" si="15"/>
        <v>3.876700892337781E-2</v>
      </c>
      <c r="O35" s="62">
        <f t="shared" si="15"/>
        <v>5.2241484584051534E-2</v>
      </c>
      <c r="P35" s="62">
        <f t="shared" si="15"/>
        <v>6.3621389986441956E-2</v>
      </c>
      <c r="Q35" s="62"/>
      <c r="S35" s="62">
        <f t="shared" si="16"/>
        <v>-2.2610569629948341E-3</v>
      </c>
      <c r="T35" s="62">
        <f t="shared" si="16"/>
        <v>7.3308728795327127E-3</v>
      </c>
      <c r="U35" s="62">
        <f t="shared" si="16"/>
        <v>9.5396584679099394E-3</v>
      </c>
      <c r="V35" s="62">
        <f t="shared" si="16"/>
        <v>4.4544919742899314E-3</v>
      </c>
      <c r="W35" s="62">
        <f t="shared" si="16"/>
        <v>1.4464250711031967E-2</v>
      </c>
      <c r="X35" s="62">
        <f t="shared" si="16"/>
        <v>1.2208797966565932E-2</v>
      </c>
    </row>
    <row r="36" spans="1:24" s="51" customFormat="1" outlineLevel="1" x14ac:dyDescent="0.2">
      <c r="B36" s="60">
        <v>2027</v>
      </c>
      <c r="C36" s="62">
        <f t="shared" si="14"/>
        <v>1.3468255320605138E-2</v>
      </c>
      <c r="D36" s="62">
        <f t="shared" si="14"/>
        <v>1.3852069943045775E-2</v>
      </c>
      <c r="E36" s="62">
        <f t="shared" si="14"/>
        <v>3.7871400552091927E-4</v>
      </c>
      <c r="F36" s="62">
        <f t="shared" si="14"/>
        <v>2.2413265073598865E-2</v>
      </c>
      <c r="G36" s="62">
        <f t="shared" si="14"/>
        <v>2.2800467296512528E-2</v>
      </c>
      <c r="H36" s="62">
        <f t="shared" si="14"/>
        <v>3.6575805132096129E-2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17">C13/C$12</f>
        <v>0.9426521236044253</v>
      </c>
      <c r="D39" s="67">
        <f t="shared" ref="D39:G39" si="18">D13/D$12</f>
        <v>0.58796904018678864</v>
      </c>
      <c r="E39" s="67">
        <f t="shared" si="18"/>
        <v>0.62373915622082021</v>
      </c>
      <c r="F39" s="67">
        <f t="shared" si="18"/>
        <v>0.77702377858719551</v>
      </c>
      <c r="G39" s="67">
        <f t="shared" si="18"/>
        <v>0.48466015601949081</v>
      </c>
      <c r="H39" s="67">
        <f t="shared" ref="H39:H46" si="19">H13/H$12</f>
        <v>0.45686592529822512</v>
      </c>
      <c r="J39" s="51">
        <v>2020</v>
      </c>
      <c r="K39" s="67">
        <f t="shared" ref="K39:K45" si="20">K13/K$12</f>
        <v>0.9426521236044253</v>
      </c>
      <c r="L39" s="67">
        <f t="shared" ref="L39:O39" si="21">L13/L$12</f>
        <v>0.58796904018678864</v>
      </c>
      <c r="M39" s="67">
        <f t="shared" si="21"/>
        <v>0.62373915622082021</v>
      </c>
      <c r="N39" s="67">
        <f t="shared" si="21"/>
        <v>0.77702377858719551</v>
      </c>
      <c r="O39" s="67">
        <f t="shared" si="21"/>
        <v>0.48466015601949081</v>
      </c>
      <c r="P39" s="67">
        <f t="shared" ref="P39:P45" si="22">P13/P$12</f>
        <v>0.45686592529822512</v>
      </c>
      <c r="Q39" s="67"/>
      <c r="S39" s="67">
        <f t="shared" ref="S39:X45" si="23">C39-K39</f>
        <v>0</v>
      </c>
      <c r="T39" s="67">
        <f t="shared" si="23"/>
        <v>0</v>
      </c>
      <c r="U39" s="67">
        <f t="shared" si="23"/>
        <v>0</v>
      </c>
      <c r="V39" s="67">
        <f t="shared" si="23"/>
        <v>0</v>
      </c>
      <c r="W39" s="67">
        <f t="shared" si="23"/>
        <v>0</v>
      </c>
      <c r="X39" s="67">
        <f t="shared" si="23"/>
        <v>0</v>
      </c>
    </row>
    <row r="40" spans="1:24" s="51" customFormat="1" x14ac:dyDescent="0.2">
      <c r="B40" s="60">
        <f>B14</f>
        <v>2021</v>
      </c>
      <c r="C40" s="67">
        <f t="shared" si="17"/>
        <v>0.98203130143657258</v>
      </c>
      <c r="D40" s="67">
        <f t="shared" ref="D40:G46" si="24">D14/D$12</f>
        <v>0.79103924618431098</v>
      </c>
      <c r="E40" s="67">
        <f t="shared" si="24"/>
        <v>0.80551327134596695</v>
      </c>
      <c r="F40" s="67">
        <f t="shared" si="24"/>
        <v>0.9100998582810037</v>
      </c>
      <c r="G40" s="67">
        <f t="shared" si="24"/>
        <v>0.73309751409543222</v>
      </c>
      <c r="H40" s="67">
        <f t="shared" si="19"/>
        <v>0.71992470584705348</v>
      </c>
      <c r="J40" s="51">
        <v>2021</v>
      </c>
      <c r="K40" s="67">
        <f t="shared" si="20"/>
        <v>0.98203130143657258</v>
      </c>
      <c r="L40" s="67">
        <f t="shared" ref="L40:O45" si="25">L14/L$12</f>
        <v>0.79103924618431098</v>
      </c>
      <c r="M40" s="67">
        <f t="shared" si="25"/>
        <v>0.80551327134596695</v>
      </c>
      <c r="N40" s="67">
        <f t="shared" si="25"/>
        <v>0.9100998582810037</v>
      </c>
      <c r="O40" s="67">
        <f t="shared" si="25"/>
        <v>0.73309751409543222</v>
      </c>
      <c r="P40" s="67">
        <f t="shared" si="22"/>
        <v>0.71992470584705348</v>
      </c>
      <c r="Q40" s="67"/>
      <c r="S40" s="67">
        <f t="shared" si="23"/>
        <v>0</v>
      </c>
      <c r="T40" s="67">
        <f t="shared" si="23"/>
        <v>0</v>
      </c>
      <c r="U40" s="67">
        <f t="shared" si="23"/>
        <v>0</v>
      </c>
      <c r="V40" s="67">
        <f t="shared" si="23"/>
        <v>0</v>
      </c>
      <c r="W40" s="67">
        <f t="shared" si="23"/>
        <v>0</v>
      </c>
      <c r="X40" s="67">
        <f t="shared" si="23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1.025052803484765</v>
      </c>
      <c r="D41" s="67">
        <f t="shared" si="24"/>
        <v>0.91387672632680383</v>
      </c>
      <c r="E41" s="67">
        <f t="shared" si="24"/>
        <v>0.89154112180366951</v>
      </c>
      <c r="F41" s="67">
        <f t="shared" si="24"/>
        <v>1.1133859432769218</v>
      </c>
      <c r="G41" s="67">
        <f t="shared" si="24"/>
        <v>0.99262935286954357</v>
      </c>
      <c r="H41" s="67">
        <f t="shared" si="19"/>
        <v>1.0174975009801939</v>
      </c>
      <c r="J41" s="51">
        <v>2022</v>
      </c>
      <c r="K41" s="67">
        <f t="shared" si="20"/>
        <v>1.025052803484765</v>
      </c>
      <c r="L41" s="67">
        <f t="shared" si="25"/>
        <v>0.91387672632680383</v>
      </c>
      <c r="M41" s="67">
        <f t="shared" si="25"/>
        <v>0.89154112180366951</v>
      </c>
      <c r="N41" s="67">
        <f t="shared" si="25"/>
        <v>1.1133859432769218</v>
      </c>
      <c r="O41" s="67">
        <f t="shared" si="25"/>
        <v>0.99262935286954357</v>
      </c>
      <c r="P41" s="67">
        <f t="shared" si="22"/>
        <v>1.0174975009801939</v>
      </c>
      <c r="Q41" s="67"/>
      <c r="S41" s="67">
        <f t="shared" si="23"/>
        <v>0</v>
      </c>
      <c r="T41" s="67">
        <f t="shared" si="23"/>
        <v>0</v>
      </c>
      <c r="U41" s="67">
        <f t="shared" si="23"/>
        <v>0</v>
      </c>
      <c r="V41" s="67">
        <f t="shared" si="23"/>
        <v>0</v>
      </c>
      <c r="W41" s="67">
        <f t="shared" si="23"/>
        <v>0</v>
      </c>
      <c r="X41" s="67">
        <f t="shared" si="23"/>
        <v>0</v>
      </c>
    </row>
    <row r="42" spans="1:24" s="51" customFormat="1" outlineLevel="1" x14ac:dyDescent="0.2">
      <c r="B42" s="60">
        <v>2023</v>
      </c>
      <c r="C42" s="67">
        <f t="shared" si="17"/>
        <v>1.0383812205930039</v>
      </c>
      <c r="D42" s="67">
        <f t="shared" si="24"/>
        <v>0.93997576948987804</v>
      </c>
      <c r="E42" s="67">
        <f t="shared" si="24"/>
        <v>0.90523186556963353</v>
      </c>
      <c r="F42" s="67">
        <f t="shared" si="24"/>
        <v>1.1485129064924937</v>
      </c>
      <c r="G42" s="67">
        <f t="shared" si="24"/>
        <v>1.0396704809750024</v>
      </c>
      <c r="H42" s="67">
        <f t="shared" si="19"/>
        <v>1.0795743030493383</v>
      </c>
      <c r="J42" s="51">
        <v>2023</v>
      </c>
      <c r="K42" s="67">
        <f t="shared" si="20"/>
        <v>1.0383812205930039</v>
      </c>
      <c r="L42" s="67">
        <f t="shared" si="25"/>
        <v>0.93997576948987804</v>
      </c>
      <c r="M42" s="67">
        <f t="shared" si="25"/>
        <v>0.90523186556963353</v>
      </c>
      <c r="N42" s="67">
        <f t="shared" si="25"/>
        <v>1.1485129064924937</v>
      </c>
      <c r="O42" s="67">
        <f t="shared" si="25"/>
        <v>1.0396704809750024</v>
      </c>
      <c r="P42" s="67">
        <f t="shared" si="22"/>
        <v>1.0795743030493383</v>
      </c>
      <c r="Q42" s="67"/>
      <c r="S42" s="67">
        <f t="shared" si="23"/>
        <v>0</v>
      </c>
      <c r="T42" s="67">
        <f t="shared" si="23"/>
        <v>0</v>
      </c>
      <c r="U42" s="67">
        <f t="shared" si="23"/>
        <v>0</v>
      </c>
      <c r="V42" s="67">
        <f t="shared" si="23"/>
        <v>0</v>
      </c>
      <c r="W42" s="67">
        <f t="shared" si="23"/>
        <v>0</v>
      </c>
      <c r="X42" s="67">
        <f t="shared" si="23"/>
        <v>0</v>
      </c>
    </row>
    <row r="43" spans="1:24" s="51" customFormat="1" outlineLevel="1" x14ac:dyDescent="0.2">
      <c r="B43" s="60">
        <v>2024</v>
      </c>
      <c r="C43" s="67">
        <f t="shared" si="17"/>
        <v>1.0433166415545829</v>
      </c>
      <c r="D43" s="67">
        <f t="shared" si="24"/>
        <v>0.94158728298556271</v>
      </c>
      <c r="E43" s="67">
        <f t="shared" si="24"/>
        <v>0.90249426251129328</v>
      </c>
      <c r="F43" s="67">
        <f t="shared" si="24"/>
        <v>1.1226978538967722</v>
      </c>
      <c r="G43" s="67">
        <f t="shared" si="24"/>
        <v>1.0132283716755792</v>
      </c>
      <c r="H43" s="67">
        <f t="shared" si="19"/>
        <v>1.0571180218643843</v>
      </c>
      <c r="J43" s="51">
        <v>2024</v>
      </c>
      <c r="K43" s="67">
        <f t="shared" si="20"/>
        <v>1.0450738567695543</v>
      </c>
      <c r="L43" s="67">
        <f t="shared" si="25"/>
        <v>0.9479337677708688</v>
      </c>
      <c r="M43" s="67">
        <f t="shared" si="25"/>
        <v>0.90704954643209923</v>
      </c>
      <c r="N43" s="67">
        <f t="shared" si="25"/>
        <v>1.1108080271176557</v>
      </c>
      <c r="O43" s="67">
        <f t="shared" si="25"/>
        <v>1.0075579171702045</v>
      </c>
      <c r="P43" s="67">
        <f t="shared" si="22"/>
        <v>1.0529724384157648</v>
      </c>
      <c r="Q43" s="67"/>
      <c r="S43" s="67">
        <f t="shared" si="23"/>
        <v>-1.7572152149714082E-3</v>
      </c>
      <c r="T43" s="67">
        <f t="shared" si="23"/>
        <v>-6.3464847853060835E-3</v>
      </c>
      <c r="U43" s="67">
        <f t="shared" si="23"/>
        <v>-4.5552839208059526E-3</v>
      </c>
      <c r="V43" s="67">
        <f t="shared" si="23"/>
        <v>1.1889826779116541E-2</v>
      </c>
      <c r="W43" s="67">
        <f t="shared" si="23"/>
        <v>5.6704545053747335E-3</v>
      </c>
      <c r="X43" s="67">
        <f t="shared" si="23"/>
        <v>4.1455834486194831E-3</v>
      </c>
    </row>
    <row r="44" spans="1:24" s="51" customFormat="1" outlineLevel="1" x14ac:dyDescent="0.2">
      <c r="B44" s="60">
        <v>2025</v>
      </c>
      <c r="C44" s="67">
        <f t="shared" si="17"/>
        <v>1.0524500741254221</v>
      </c>
      <c r="D44" s="67">
        <f t="shared" si="24"/>
        <v>0.95455921638241403</v>
      </c>
      <c r="E44" s="67">
        <f t="shared" si="24"/>
        <v>0.90698764706311163</v>
      </c>
      <c r="F44" s="67">
        <f t="shared" si="24"/>
        <v>1.1563767839768844</v>
      </c>
      <c r="G44" s="67">
        <f t="shared" si="24"/>
        <v>1.0488194584176027</v>
      </c>
      <c r="H44" s="67">
        <f t="shared" si="19"/>
        <v>1.1038301167557909</v>
      </c>
      <c r="J44" s="51">
        <v>2025</v>
      </c>
      <c r="K44" s="67">
        <f t="shared" si="20"/>
        <v>1.0547249186285244</v>
      </c>
      <c r="L44" s="67">
        <f t="shared" si="25"/>
        <v>0.96426462952082348</v>
      </c>
      <c r="M44" s="67">
        <f t="shared" si="25"/>
        <v>0.91423328726761477</v>
      </c>
      <c r="N44" s="67">
        <f t="shared" si="25"/>
        <v>1.1505587643185526</v>
      </c>
      <c r="O44" s="67">
        <f t="shared" si="25"/>
        <v>1.0518791212975152</v>
      </c>
      <c r="P44" s="67">
        <f t="shared" si="22"/>
        <v>1.1094431206175657</v>
      </c>
      <c r="Q44" s="67"/>
      <c r="S44" s="67">
        <f t="shared" si="23"/>
        <v>-2.2748445031022246E-3</v>
      </c>
      <c r="T44" s="67">
        <f t="shared" si="23"/>
        <v>-9.7054131384094466E-3</v>
      </c>
      <c r="U44" s="67">
        <f t="shared" si="23"/>
        <v>-7.2456402045031343E-3</v>
      </c>
      <c r="V44" s="67">
        <f t="shared" si="23"/>
        <v>5.8180196583317301E-3</v>
      </c>
      <c r="W44" s="67">
        <f t="shared" si="23"/>
        <v>-3.0596628799124392E-3</v>
      </c>
      <c r="X44" s="67">
        <f t="shared" si="23"/>
        <v>-5.613003861774768E-3</v>
      </c>
    </row>
    <row r="45" spans="1:24" s="51" customFormat="1" outlineLevel="1" x14ac:dyDescent="0.2">
      <c r="B45" s="60">
        <v>2026</v>
      </c>
      <c r="C45" s="67">
        <f t="shared" si="17"/>
        <v>1.0614525858382984</v>
      </c>
      <c r="D45" s="67">
        <f t="shared" si="24"/>
        <v>0.98439652584739423</v>
      </c>
      <c r="E45" s="67">
        <f t="shared" si="24"/>
        <v>0.92740508523981968</v>
      </c>
      <c r="F45" s="67">
        <f t="shared" si="24"/>
        <v>1.2063571241835835</v>
      </c>
      <c r="G45" s="67">
        <f t="shared" si="24"/>
        <v>1.1187817315831401</v>
      </c>
      <c r="H45" s="67">
        <f t="shared" si="19"/>
        <v>1.1875337619775732</v>
      </c>
      <c r="J45" s="51">
        <v>2026</v>
      </c>
      <c r="K45" s="67">
        <f t="shared" si="20"/>
        <v>1.0661316821665361</v>
      </c>
      <c r="L45" s="67">
        <f t="shared" si="25"/>
        <v>0.98733640629257946</v>
      </c>
      <c r="M45" s="67">
        <f t="shared" si="25"/>
        <v>0.92609236064176148</v>
      </c>
      <c r="N45" s="67">
        <f t="shared" si="25"/>
        <v>1.1951624862017605</v>
      </c>
      <c r="O45" s="67">
        <f t="shared" si="25"/>
        <v>1.106830848197065</v>
      </c>
      <c r="P45" s="67">
        <f t="shared" si="22"/>
        <v>1.1800274340621508</v>
      </c>
      <c r="Q45" s="67"/>
      <c r="S45" s="67">
        <f t="shared" si="23"/>
        <v>-4.6790963282377085E-3</v>
      </c>
      <c r="T45" s="67">
        <f t="shared" si="23"/>
        <v>-2.9398804451852278E-3</v>
      </c>
      <c r="U45" s="67">
        <f t="shared" si="23"/>
        <v>1.3127245980582014E-3</v>
      </c>
      <c r="V45" s="67">
        <f t="shared" si="23"/>
        <v>1.1194637981823075E-2</v>
      </c>
      <c r="W45" s="67">
        <f t="shared" si="23"/>
        <v>1.1950883386075084E-2</v>
      </c>
      <c r="X45" s="67">
        <f t="shared" si="23"/>
        <v>7.5063279154223839E-3</v>
      </c>
    </row>
    <row r="46" spans="1:24" s="51" customFormat="1" outlineLevel="1" x14ac:dyDescent="0.2">
      <c r="B46" s="60">
        <v>2027</v>
      </c>
      <c r="C46" s="67">
        <f t="shared" si="17"/>
        <v>1.0757485002750851</v>
      </c>
      <c r="D46" s="67">
        <f t="shared" si="24"/>
        <v>0.99803245537512353</v>
      </c>
      <c r="E46" s="67">
        <f t="shared" si="24"/>
        <v>0.92775630653439134</v>
      </c>
      <c r="F46" s="67">
        <f t="shared" si="24"/>
        <v>1.2333955261813345</v>
      </c>
      <c r="G46" s="67">
        <f t="shared" si="24"/>
        <v>1.1442904778660372</v>
      </c>
      <c r="H46" s="67">
        <f t="shared" si="19"/>
        <v>1.23096876544345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5:P5"/>
    <mergeCell ref="S5:X5"/>
    <mergeCell ref="K22:P22"/>
    <mergeCell ref="S22:X22"/>
    <mergeCell ref="K38:P38"/>
    <mergeCell ref="S38:X38"/>
    <mergeCell ref="C5:H5"/>
    <mergeCell ref="C22:H2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CA388-20CA-47E3-A186-1E1BC4109810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38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14698.330172041477</v>
      </c>
      <c r="D6" s="61">
        <v>8430.7749505138509</v>
      </c>
      <c r="E6" s="62">
        <f t="shared" ref="E6:E10" si="0">D6/C6</f>
        <v>0.57358726139861138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14698.330172041477</v>
      </c>
      <c r="L6" s="61">
        <v>8430.7749505138509</v>
      </c>
      <c r="M6" s="62">
        <v>0.57358726139861138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14871.356347165916</v>
      </c>
      <c r="D7" s="61">
        <v>8977.5514168873451</v>
      </c>
      <c r="E7" s="62">
        <f t="shared" si="0"/>
        <v>0.60368074083560153</v>
      </c>
      <c r="F7" s="63">
        <v>93.815199072455073</v>
      </c>
      <c r="G7" s="63">
        <f t="shared" si="1"/>
        <v>56.634428877699115</v>
      </c>
      <c r="H7" s="64">
        <f t="shared" si="2"/>
        <v>307414232.27584791</v>
      </c>
      <c r="J7" s="51">
        <v>2014</v>
      </c>
      <c r="K7" s="61">
        <v>14871.356347165916</v>
      </c>
      <c r="L7" s="61">
        <v>8977.5514168873451</v>
      </c>
      <c r="M7" s="62">
        <v>0.60368074083560153</v>
      </c>
      <c r="N7" s="63">
        <v>93.815199072455073</v>
      </c>
      <c r="O7" s="63">
        <v>56.634428877699115</v>
      </c>
      <c r="P7" s="64">
        <v>307414232.27584791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14990.030974996502</v>
      </c>
      <c r="D8" s="61">
        <v>9578.0864476766219</v>
      </c>
      <c r="E8" s="62">
        <f t="shared" si="0"/>
        <v>0.63896375288703211</v>
      </c>
      <c r="F8" s="63">
        <v>99.0666748601042</v>
      </c>
      <c r="G8" s="63">
        <f t="shared" si="1"/>
        <v>63.300014354651587</v>
      </c>
      <c r="H8" s="64">
        <f t="shared" si="2"/>
        <v>346337249.20129192</v>
      </c>
      <c r="J8" s="51">
        <v>2015</v>
      </c>
      <c r="K8" s="61">
        <v>14990.030974996502</v>
      </c>
      <c r="L8" s="61">
        <v>9578.0864476766219</v>
      </c>
      <c r="M8" s="62">
        <v>0.63896375288703211</v>
      </c>
      <c r="N8" s="63">
        <v>99.0666748601042</v>
      </c>
      <c r="O8" s="63">
        <v>63.300014354651587</v>
      </c>
      <c r="P8" s="64">
        <v>346337249.20129192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15231.713123341238</v>
      </c>
      <c r="D9" s="61">
        <v>9910.7698152621069</v>
      </c>
      <c r="E9" s="62">
        <f t="shared" si="0"/>
        <v>0.65066678547633217</v>
      </c>
      <c r="F9" s="63">
        <v>105.46838684895039</v>
      </c>
      <c r="G9" s="63">
        <f t="shared" si="1"/>
        <v>68.624776240380825</v>
      </c>
      <c r="H9" s="64">
        <f t="shared" si="2"/>
        <v>381524610.26914203</v>
      </c>
      <c r="J9" s="51">
        <v>2016</v>
      </c>
      <c r="K9" s="61">
        <v>15231.713123341238</v>
      </c>
      <c r="L9" s="61">
        <v>9910.7698152621069</v>
      </c>
      <c r="M9" s="62">
        <v>0.65066678547633217</v>
      </c>
      <c r="N9" s="63">
        <v>105.46838684895039</v>
      </c>
      <c r="O9" s="63">
        <v>68.624776240380825</v>
      </c>
      <c r="P9" s="64">
        <v>381524610.26914203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15079.575080318478</v>
      </c>
      <c r="D10" s="61">
        <v>10042.28629200962</v>
      </c>
      <c r="E10" s="62">
        <f t="shared" si="0"/>
        <v>0.66595286926331132</v>
      </c>
      <c r="F10" s="63">
        <v>109.1747272731667</v>
      </c>
      <c r="G10" s="63">
        <f t="shared" si="1"/>
        <v>72.705222878604857</v>
      </c>
      <c r="H10" s="64">
        <f t="shared" si="2"/>
        <v>400172811.50216186</v>
      </c>
      <c r="J10" s="51">
        <v>2017</v>
      </c>
      <c r="K10" s="61">
        <v>15079.575080318478</v>
      </c>
      <c r="L10" s="61">
        <v>10042.28629200962</v>
      </c>
      <c r="M10" s="62">
        <v>0.66595286926331132</v>
      </c>
      <c r="N10" s="63">
        <v>109.1747272731667</v>
      </c>
      <c r="O10" s="63">
        <v>72.705222878604857</v>
      </c>
      <c r="P10" s="64">
        <v>400172811.50216186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14382.898111933699</v>
      </c>
      <c r="D11" s="61">
        <v>9436.6527583172738</v>
      </c>
      <c r="E11" s="62">
        <f>D11/C11</f>
        <v>0.65610231574174516</v>
      </c>
      <c r="F11" s="63">
        <v>110.13539773041641</v>
      </c>
      <c r="G11" s="63">
        <f>(H11/365)/C11</f>
        <v>72.260089496064353</v>
      </c>
      <c r="H11" s="64">
        <f>D11*F11*365</f>
        <v>379347969.245103</v>
      </c>
      <c r="J11" s="51">
        <v>2018</v>
      </c>
      <c r="K11" s="61">
        <v>14382.898111933699</v>
      </c>
      <c r="L11" s="61">
        <v>9436.6527583172738</v>
      </c>
      <c r="M11" s="62">
        <v>0.65610231574174516</v>
      </c>
      <c r="N11" s="63">
        <v>110.13539773041641</v>
      </c>
      <c r="O11" s="63">
        <v>72.260089496064353</v>
      </c>
      <c r="P11" s="64">
        <v>379347969.245103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8374.9166666666661</v>
      </c>
      <c r="D12" s="61">
        <v>5500.7114684166672</v>
      </c>
      <c r="E12" s="62">
        <f t="shared" ref="E12:E16" si="3">D12/C12</f>
        <v>0.65680790476522166</v>
      </c>
      <c r="F12" s="63">
        <v>134.23242666481724</v>
      </c>
      <c r="G12" s="63">
        <f t="shared" ref="G12:G16" si="4">(H12/365)/C12</f>
        <v>88.164918909269886</v>
      </c>
      <c r="H12" s="64">
        <f t="shared" ref="H12:H16" si="5">D12*F12*365</f>
        <v>269506454.80782419</v>
      </c>
      <c r="J12" s="51">
        <v>2019</v>
      </c>
      <c r="K12" s="61">
        <v>8374.9166666666661</v>
      </c>
      <c r="L12" s="61">
        <v>5500.7114684166672</v>
      </c>
      <c r="M12" s="62">
        <v>0.65680790476522166</v>
      </c>
      <c r="N12" s="63">
        <v>134.23242666481724</v>
      </c>
      <c r="O12" s="63">
        <v>88.164918909269886</v>
      </c>
      <c r="P12" s="64">
        <v>269506454.80782419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8110.833333333333</v>
      </c>
      <c r="D13" s="61">
        <v>4604.5584790000003</v>
      </c>
      <c r="E13" s="62">
        <f t="shared" si="3"/>
        <v>0.56770473387444775</v>
      </c>
      <c r="F13" s="63">
        <v>119.15368925201368</v>
      </c>
      <c r="G13" s="63">
        <f t="shared" si="4"/>
        <v>67.64411344697308</v>
      </c>
      <c r="H13" s="64">
        <f t="shared" si="5"/>
        <v>200257297.50456414</v>
      </c>
      <c r="J13" s="51">
        <v>2020</v>
      </c>
      <c r="K13" s="61">
        <v>8110.833333333333</v>
      </c>
      <c r="L13" s="61">
        <v>4604.5584790000003</v>
      </c>
      <c r="M13" s="62">
        <v>0.56770473387444775</v>
      </c>
      <c r="N13" s="63">
        <v>119.15368925201368</v>
      </c>
      <c r="O13" s="63">
        <v>67.64411344697308</v>
      </c>
      <c r="P13" s="64">
        <v>200257297.50456414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8310</v>
      </c>
      <c r="D14" s="61">
        <v>5625.4588345304628</v>
      </c>
      <c r="E14" s="62">
        <f t="shared" si="3"/>
        <v>0.67695052160414715</v>
      </c>
      <c r="F14" s="63">
        <v>152.93501665010041</v>
      </c>
      <c r="G14" s="63">
        <f t="shared" si="4"/>
        <v>103.52943929282441</v>
      </c>
      <c r="H14" s="64">
        <f t="shared" si="5"/>
        <v>314020318.79103035</v>
      </c>
      <c r="J14" s="51">
        <v>2021</v>
      </c>
      <c r="K14" s="61">
        <v>8310</v>
      </c>
      <c r="L14" s="61">
        <v>5625.4588345304628</v>
      </c>
      <c r="M14" s="62">
        <v>0.67695052160414715</v>
      </c>
      <c r="N14" s="63">
        <v>152.93501665010041</v>
      </c>
      <c r="O14" s="63">
        <v>103.52943929282441</v>
      </c>
      <c r="P14" s="64">
        <v>314020318.79103035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8547.8333333333339</v>
      </c>
      <c r="D15" s="61">
        <v>5108.5746223758279</v>
      </c>
      <c r="E15" s="62">
        <f t="shared" si="3"/>
        <v>0.59764555802162278</v>
      </c>
      <c r="F15" s="63">
        <v>175.4746696425612</v>
      </c>
      <c r="G15" s="63">
        <f t="shared" si="4"/>
        <v>104.87165685718838</v>
      </c>
      <c r="H15" s="64">
        <f t="shared" si="5"/>
        <v>327195287.13510609</v>
      </c>
      <c r="J15" s="51">
        <v>2022</v>
      </c>
      <c r="K15" s="61">
        <v>8547.8333333333339</v>
      </c>
      <c r="L15" s="61">
        <v>5108.5746223758279</v>
      </c>
      <c r="M15" s="62">
        <v>0.59764555802162278</v>
      </c>
      <c r="N15" s="63">
        <v>175.4746696425612</v>
      </c>
      <c r="O15" s="63">
        <v>104.87165685718838</v>
      </c>
      <c r="P15" s="64">
        <v>327195287.13510609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8587.2768817204305</v>
      </c>
      <c r="D16" s="61">
        <v>4668.8343001903431</v>
      </c>
      <c r="E16" s="65">
        <f t="shared" si="3"/>
        <v>0.54369206495819411</v>
      </c>
      <c r="F16" s="63">
        <v>175.06057982830063</v>
      </c>
      <c r="G16" s="63">
        <f t="shared" si="4"/>
        <v>95.179048139627554</v>
      </c>
      <c r="H16" s="64">
        <f t="shared" si="5"/>
        <v>298325026.49545658</v>
      </c>
      <c r="J16" s="51">
        <v>2023</v>
      </c>
      <c r="K16" s="61">
        <v>8587.2768817204305</v>
      </c>
      <c r="L16" s="61">
        <v>4668.8343001903431</v>
      </c>
      <c r="M16" s="65">
        <v>0.54369206495819411</v>
      </c>
      <c r="N16" s="63">
        <v>175.06057982830063</v>
      </c>
      <c r="O16" s="63">
        <v>95.179048139627554</v>
      </c>
      <c r="P16" s="64">
        <v>298325026.49545658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8716.1666666666661</v>
      </c>
      <c r="D17" s="61">
        <v>4794.377551894112</v>
      </c>
      <c r="E17" s="65">
        <f t="shared" ref="E17:E19" si="7">D17/C17</f>
        <v>0.55005574528872925</v>
      </c>
      <c r="F17" s="63">
        <v>168.00867304251193</v>
      </c>
      <c r="G17" s="63">
        <f t="shared" ref="G17:G19" si="8">(H17/365)/C17</f>
        <v>92.414135865369332</v>
      </c>
      <c r="H17" s="64">
        <f t="shared" ref="H17:H19" si="9">D17*F17*365</f>
        <v>294006408.85386586</v>
      </c>
      <c r="J17" s="51">
        <v>2024</v>
      </c>
      <c r="K17" s="61">
        <v>8800.6666666666661</v>
      </c>
      <c r="L17" s="61">
        <v>4800.5525884373137</v>
      </c>
      <c r="M17" s="65">
        <v>0.54547601565456938</v>
      </c>
      <c r="N17" s="63">
        <v>171.12202686885607</v>
      </c>
      <c r="O17" s="63">
        <v>93.342961407157787</v>
      </c>
      <c r="P17" s="64">
        <v>299840305.49373323</v>
      </c>
      <c r="Q17" s="61"/>
      <c r="R17" s="59"/>
      <c r="S17" s="61">
        <f t="shared" si="6"/>
        <v>-84.5</v>
      </c>
      <c r="T17" s="61">
        <f t="shared" si="6"/>
        <v>-6.1750365432017134</v>
      </c>
      <c r="U17" s="65">
        <f t="shared" si="6"/>
        <v>4.5797296341598681E-3</v>
      </c>
      <c r="V17" s="63">
        <f t="shared" si="6"/>
        <v>-3.113353826344138</v>
      </c>
      <c r="W17" s="63">
        <f t="shared" si="6"/>
        <v>-0.92882554178845567</v>
      </c>
      <c r="X17" s="64">
        <f t="shared" si="6"/>
        <v>-5833896.6398673654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8713.3333333333339</v>
      </c>
      <c r="D18" s="61">
        <v>4904.3911511071192</v>
      </c>
      <c r="E18" s="65">
        <f t="shared" si="7"/>
        <v>0.56286049936194937</v>
      </c>
      <c r="F18" s="63">
        <v>170.84766400728731</v>
      </c>
      <c r="G18" s="63">
        <f t="shared" si="8"/>
        <v>96.163401477964271</v>
      </c>
      <c r="H18" s="64">
        <f t="shared" si="9"/>
        <v>305834876.61380166</v>
      </c>
      <c r="J18" s="51">
        <v>2025</v>
      </c>
      <c r="K18" s="61">
        <v>9006</v>
      </c>
      <c r="L18" s="61">
        <v>4887.5019210957207</v>
      </c>
      <c r="M18" s="65">
        <v>0.54269397302861655</v>
      </c>
      <c r="N18" s="63">
        <v>174.62041500694727</v>
      </c>
      <c r="O18" s="63">
        <v>94.765446792026083</v>
      </c>
      <c r="P18" s="64">
        <v>311512029.04028022</v>
      </c>
      <c r="Q18" s="61"/>
      <c r="R18" s="59"/>
      <c r="S18" s="61">
        <f t="shared" si="6"/>
        <v>-292.66666666666606</v>
      </c>
      <c r="T18" s="61">
        <f t="shared" si="6"/>
        <v>16.889230011398467</v>
      </c>
      <c r="U18" s="65">
        <f t="shared" si="6"/>
        <v>2.0166526333332824E-2</v>
      </c>
      <c r="V18" s="63">
        <f t="shared" si="6"/>
        <v>-3.7727509996599622</v>
      </c>
      <c r="W18" s="63">
        <f t="shared" si="6"/>
        <v>1.3979546859381884</v>
      </c>
      <c r="X18" s="64">
        <f t="shared" si="6"/>
        <v>-5677152.4264785647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8856.375</v>
      </c>
      <c r="D19" s="61">
        <v>4986.6522860616915</v>
      </c>
      <c r="E19" s="65">
        <f t="shared" si="7"/>
        <v>0.56305794256246955</v>
      </c>
      <c r="F19" s="63">
        <v>174.68315957447953</v>
      </c>
      <c r="G19" s="63">
        <f t="shared" si="8"/>
        <v>98.356740430318013</v>
      </c>
      <c r="H19" s="64">
        <f t="shared" si="9"/>
        <v>317945724.61542356</v>
      </c>
      <c r="J19" s="51">
        <v>2026</v>
      </c>
      <c r="K19" s="61">
        <v>9082.3333333333339</v>
      </c>
      <c r="L19" s="61">
        <v>4973.2053829567412</v>
      </c>
      <c r="M19" s="65">
        <v>0.54756913234008231</v>
      </c>
      <c r="N19" s="63">
        <v>179.21565386067954</v>
      </c>
      <c r="O19" s="63">
        <v>98.132960086252837</v>
      </c>
      <c r="P19" s="64">
        <v>325315832.88886595</v>
      </c>
      <c r="Q19" s="61"/>
      <c r="R19" s="59"/>
      <c r="S19" s="61">
        <f t="shared" si="6"/>
        <v>-225.95833333333394</v>
      </c>
      <c r="T19" s="61">
        <f t="shared" si="6"/>
        <v>13.446903104950252</v>
      </c>
      <c r="U19" s="65">
        <f t="shared" si="6"/>
        <v>1.5488810222387239E-2</v>
      </c>
      <c r="V19" s="63">
        <f t="shared" si="6"/>
        <v>-4.5324942862000057</v>
      </c>
      <c r="W19" s="63">
        <f t="shared" si="6"/>
        <v>0.223780344065176</v>
      </c>
      <c r="X19" s="64">
        <f t="shared" si="6"/>
        <v>-7370108.2734423876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8983.875</v>
      </c>
      <c r="D20" s="61">
        <v>5057.6593186046694</v>
      </c>
      <c r="E20" s="65">
        <f t="shared" ref="E20" si="10">D20/C20</f>
        <v>0.5629708025328346</v>
      </c>
      <c r="F20" s="63">
        <v>178.21765479779492</v>
      </c>
      <c r="G20" s="63">
        <f t="shared" ref="G20" si="11">(H20/365)/C20</f>
        <v>100.33133614703428</v>
      </c>
      <c r="H20" s="64">
        <f t="shared" ref="H20" si="12">D20*F20*365</f>
        <v>328997926.62269723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3">B7</f>
        <v>2014</v>
      </c>
      <c r="C23" s="62">
        <f t="shared" ref="C23:H36" si="14">C7/C6-1</f>
        <v>1.177182530935128E-2</v>
      </c>
      <c r="D23" s="62">
        <f t="shared" si="14"/>
        <v>6.4854828836365508E-2</v>
      </c>
      <c r="E23" s="62">
        <f t="shared" si="14"/>
        <v>5.2465390119737831E-2</v>
      </c>
      <c r="F23" s="62" t="e">
        <f t="shared" si="14"/>
        <v>#DIV/0!</v>
      </c>
      <c r="G23" s="62" t="e">
        <f t="shared" si="14"/>
        <v>#DIV/0!</v>
      </c>
      <c r="H23" s="62" t="e">
        <f t="shared" si="14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3"/>
        <v>2015</v>
      </c>
      <c r="C24" s="62">
        <f t="shared" si="14"/>
        <v>7.9800809731254141E-3</v>
      </c>
      <c r="D24" s="62">
        <f t="shared" si="14"/>
        <v>6.689296478543505E-2</v>
      </c>
      <c r="E24" s="62">
        <f t="shared" si="14"/>
        <v>5.8446476199642605E-2</v>
      </c>
      <c r="F24" s="62">
        <f t="shared" si="14"/>
        <v>5.5976812281699928E-2</v>
      </c>
      <c r="G24" s="62">
        <f t="shared" si="14"/>
        <v>0.11769493590809699</v>
      </c>
      <c r="H24" s="62">
        <f t="shared" si="14"/>
        <v>0.12661423199989552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3"/>
        <v>2016</v>
      </c>
      <c r="C25" s="62">
        <f t="shared" si="14"/>
        <v>1.6122858501617765E-2</v>
      </c>
      <c r="D25" s="62">
        <f t="shared" si="14"/>
        <v>3.4733802978588191E-2</v>
      </c>
      <c r="E25" s="62">
        <f t="shared" si="14"/>
        <v>1.8315643941338111E-2</v>
      </c>
      <c r="F25" s="62">
        <f t="shared" si="14"/>
        <v>6.4620236804013853E-2</v>
      </c>
      <c r="G25" s="62">
        <f t="shared" si="14"/>
        <v>8.4119441994059407E-2</v>
      </c>
      <c r="H25" s="62">
        <f t="shared" si="14"/>
        <v>0.10159854635618237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3"/>
        <v>2017</v>
      </c>
      <c r="C26" s="62">
        <f t="shared" si="14"/>
        <v>-9.9882424117889723E-3</v>
      </c>
      <c r="D26" s="62">
        <f t="shared" si="14"/>
        <v>1.3270056635255933E-2</v>
      </c>
      <c r="E26" s="62">
        <f t="shared" si="14"/>
        <v>2.3492952350085972E-2</v>
      </c>
      <c r="F26" s="62">
        <f t="shared" si="14"/>
        <v>3.514171909659014E-2</v>
      </c>
      <c r="G26" s="62">
        <f t="shared" si="14"/>
        <v>5.9460254178912431E-2</v>
      </c>
      <c r="H26" s="62">
        <f t="shared" si="14"/>
        <v>4.8878108334517778E-2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3"/>
        <v>2018</v>
      </c>
      <c r="C27" s="62">
        <f t="shared" si="14"/>
        <v>-4.6200039767305245E-2</v>
      </c>
      <c r="D27" s="62">
        <f t="shared" si="14"/>
        <v>-6.0308331796339321E-2</v>
      </c>
      <c r="E27" s="62">
        <f t="shared" si="14"/>
        <v>-1.479166766330331E-2</v>
      </c>
      <c r="F27" s="62">
        <f t="shared" si="14"/>
        <v>8.7993849972807237E-3</v>
      </c>
      <c r="G27" s="62">
        <f t="shared" si="14"/>
        <v>-6.1224402445438919E-3</v>
      </c>
      <c r="H27" s="62">
        <f t="shared" si="14"/>
        <v>-5.2039623029078164E-2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3"/>
        <v>2019</v>
      </c>
      <c r="C28" s="62">
        <f t="shared" si="14"/>
        <v>-0.41771702743844952</v>
      </c>
      <c r="D28" s="62">
        <f t="shared" si="14"/>
        <v>-0.41709082560355393</v>
      </c>
      <c r="E28" s="62">
        <f t="shared" si="14"/>
        <v>1.0754252904576767E-3</v>
      </c>
      <c r="F28" s="62">
        <f t="shared" si="14"/>
        <v>0.21879458767093451</v>
      </c>
      <c r="G28" s="62">
        <f t="shared" si="14"/>
        <v>0.22010531019438861</v>
      </c>
      <c r="H28" s="62">
        <f t="shared" si="14"/>
        <v>-0.28955345314187875</v>
      </c>
      <c r="J28" s="51">
        <v>2019</v>
      </c>
      <c r="K28" s="62">
        <f t="shared" ref="K28:P35" si="15">K12/K11-1</f>
        <v>-0.41771702743844952</v>
      </c>
      <c r="L28" s="62">
        <f t="shared" si="15"/>
        <v>-0.41709082560355393</v>
      </c>
      <c r="M28" s="62">
        <f t="shared" si="15"/>
        <v>1.0754252904576767E-3</v>
      </c>
      <c r="N28" s="62">
        <f t="shared" si="15"/>
        <v>0.21879458767093451</v>
      </c>
      <c r="O28" s="62">
        <f t="shared" si="15"/>
        <v>0.22010531019438861</v>
      </c>
      <c r="P28" s="62">
        <f t="shared" si="15"/>
        <v>-0.28955345314187875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</v>
      </c>
      <c r="X28" s="62">
        <f t="shared" si="16"/>
        <v>0</v>
      </c>
    </row>
    <row r="29" spans="1:31" s="51" customFormat="1" x14ac:dyDescent="0.2">
      <c r="B29" s="60">
        <f t="shared" si="13"/>
        <v>2020</v>
      </c>
      <c r="C29" s="62">
        <f t="shared" si="14"/>
        <v>-3.1532652066189715E-2</v>
      </c>
      <c r="D29" s="62">
        <f t="shared" si="14"/>
        <v>-0.16291583271765697</v>
      </c>
      <c r="E29" s="62">
        <f t="shared" si="14"/>
        <v>-0.13566092954168107</v>
      </c>
      <c r="F29" s="62">
        <f t="shared" si="14"/>
        <v>-0.11233304639910635</v>
      </c>
      <c r="G29" s="62">
        <f t="shared" si="14"/>
        <v>-0.23275477044803583</v>
      </c>
      <c r="H29" s="62">
        <f t="shared" si="14"/>
        <v>-0.25694804732094179</v>
      </c>
      <c r="J29" s="51">
        <v>2020</v>
      </c>
      <c r="K29" s="62">
        <f t="shared" si="15"/>
        <v>-3.1532652066189715E-2</v>
      </c>
      <c r="L29" s="62">
        <f t="shared" si="15"/>
        <v>-0.16291583271765697</v>
      </c>
      <c r="M29" s="62">
        <f t="shared" si="15"/>
        <v>-0.13566092954168107</v>
      </c>
      <c r="N29" s="62">
        <f t="shared" si="15"/>
        <v>-0.11233304639910635</v>
      </c>
      <c r="O29" s="62">
        <f t="shared" si="15"/>
        <v>-0.23275477044803583</v>
      </c>
      <c r="P29" s="62">
        <f t="shared" si="15"/>
        <v>-0.25694804732094179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 t="shared" si="13"/>
        <v>2021</v>
      </c>
      <c r="C30" s="62">
        <f t="shared" si="14"/>
        <v>2.455563546696804E-2</v>
      </c>
      <c r="D30" s="62">
        <f t="shared" si="14"/>
        <v>0.22171514602029285</v>
      </c>
      <c r="E30" s="62">
        <f t="shared" si="14"/>
        <v>0.19243416728996299</v>
      </c>
      <c r="F30" s="62">
        <f t="shared" si="14"/>
        <v>0.2835105451635509</v>
      </c>
      <c r="G30" s="62">
        <f t="shared" si="14"/>
        <v>0.53050182812998514</v>
      </c>
      <c r="H30" s="62">
        <f t="shared" si="14"/>
        <v>0.5680842731030733</v>
      </c>
      <c r="J30" s="51">
        <v>2021</v>
      </c>
      <c r="K30" s="62">
        <f t="shared" si="15"/>
        <v>2.455563546696804E-2</v>
      </c>
      <c r="L30" s="62">
        <f t="shared" si="15"/>
        <v>0.22171514602029285</v>
      </c>
      <c r="M30" s="62">
        <f t="shared" si="15"/>
        <v>0.19243416728996299</v>
      </c>
      <c r="N30" s="62">
        <f t="shared" si="15"/>
        <v>0.2835105451635509</v>
      </c>
      <c r="O30" s="62">
        <f t="shared" si="15"/>
        <v>0.53050182812998514</v>
      </c>
      <c r="P30" s="62">
        <f t="shared" si="15"/>
        <v>0.5680842731030733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 t="shared" si="13"/>
        <v>2022</v>
      </c>
      <c r="C31" s="62">
        <f t="shared" si="14"/>
        <v>2.8620136381869221E-2</v>
      </c>
      <c r="D31" s="62">
        <f t="shared" si="14"/>
        <v>-9.1883031652790992E-2</v>
      </c>
      <c r="E31" s="62">
        <f t="shared" si="14"/>
        <v>-0.11715031018012667</v>
      </c>
      <c r="F31" s="62">
        <f t="shared" si="14"/>
        <v>0.14738059004517723</v>
      </c>
      <c r="G31" s="62">
        <f t="shared" si="14"/>
        <v>1.2964598026727669E-2</v>
      </c>
      <c r="H31" s="62">
        <f t="shared" si="14"/>
        <v>4.1955782972258104E-2</v>
      </c>
      <c r="J31" s="51">
        <v>2022</v>
      </c>
      <c r="K31" s="62">
        <f t="shared" si="15"/>
        <v>2.8620136381869221E-2</v>
      </c>
      <c r="L31" s="62">
        <f t="shared" si="15"/>
        <v>-9.1883031652790992E-2</v>
      </c>
      <c r="M31" s="62">
        <f t="shared" si="15"/>
        <v>-0.11715031018012667</v>
      </c>
      <c r="N31" s="62">
        <f t="shared" si="15"/>
        <v>0.14738059004517723</v>
      </c>
      <c r="O31" s="62">
        <f t="shared" si="15"/>
        <v>1.2964598026727669E-2</v>
      </c>
      <c r="P31" s="62">
        <f t="shared" si="15"/>
        <v>4.1955782972258104E-2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4"/>
        <v>4.6144498668780898E-3</v>
      </c>
      <c r="D32" s="62">
        <f t="shared" si="14"/>
        <v>-8.6078868312777224E-2</v>
      </c>
      <c r="E32" s="62">
        <f t="shared" si="14"/>
        <v>-9.0276740685616641E-2</v>
      </c>
      <c r="F32" s="62">
        <f t="shared" si="14"/>
        <v>-2.3598267208826407E-3</v>
      </c>
      <c r="G32" s="62">
        <f t="shared" si="14"/>
        <v>-9.2423529941555005E-2</v>
      </c>
      <c r="H32" s="62">
        <f t="shared" si="14"/>
        <v>-8.8235563820111995E-2</v>
      </c>
      <c r="J32" s="51">
        <v>2023</v>
      </c>
      <c r="K32" s="62">
        <f t="shared" si="15"/>
        <v>4.6144498668780898E-3</v>
      </c>
      <c r="L32" s="62">
        <f t="shared" si="15"/>
        <v>-8.6078868312777224E-2</v>
      </c>
      <c r="M32" s="62">
        <f t="shared" si="15"/>
        <v>-9.0276740685616641E-2</v>
      </c>
      <c r="N32" s="62">
        <f t="shared" si="15"/>
        <v>-2.3598267208826407E-3</v>
      </c>
      <c r="O32" s="62">
        <f t="shared" si="15"/>
        <v>-9.2423529941555005E-2</v>
      </c>
      <c r="P32" s="62">
        <f t="shared" si="15"/>
        <v>-8.8235563820111995E-2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4"/>
        <v>1.5009389672831164E-2</v>
      </c>
      <c r="D33" s="62">
        <f t="shared" si="14"/>
        <v>2.6889635320459071E-2</v>
      </c>
      <c r="E33" s="62">
        <f t="shared" si="14"/>
        <v>1.1704567237015739E-2</v>
      </c>
      <c r="F33" s="62">
        <f t="shared" si="14"/>
        <v>-4.0282665536154449E-2</v>
      </c>
      <c r="G33" s="62">
        <f t="shared" si="14"/>
        <v>-2.90495894663928E-2</v>
      </c>
      <c r="H33" s="62">
        <f t="shared" si="14"/>
        <v>-1.4476216401698605E-2</v>
      </c>
      <c r="J33" s="51">
        <v>2024</v>
      </c>
      <c r="K33" s="62">
        <f t="shared" si="15"/>
        <v>2.4849528888543748E-2</v>
      </c>
      <c r="L33" s="62">
        <f t="shared" si="15"/>
        <v>2.8212243094941414E-2</v>
      </c>
      <c r="M33" s="62">
        <f t="shared" si="15"/>
        <v>3.281178467286372E-3</v>
      </c>
      <c r="N33" s="62">
        <f t="shared" si="15"/>
        <v>-2.2498228689220023E-2</v>
      </c>
      <c r="O33" s="62">
        <f t="shared" si="15"/>
        <v>-1.9290870925460668E-2</v>
      </c>
      <c r="P33" s="62">
        <f t="shared" si="15"/>
        <v>5.0792889087356574E-3</v>
      </c>
      <c r="Q33" s="62"/>
      <c r="S33" s="62">
        <f t="shared" si="16"/>
        <v>-9.8401392157125844E-3</v>
      </c>
      <c r="T33" s="62">
        <f t="shared" si="16"/>
        <v>-1.3226077744823428E-3</v>
      </c>
      <c r="U33" s="62">
        <f t="shared" si="16"/>
        <v>8.4233887697293675E-3</v>
      </c>
      <c r="V33" s="62">
        <f t="shared" si="16"/>
        <v>-1.7784436846934426E-2</v>
      </c>
      <c r="W33" s="62">
        <f t="shared" si="16"/>
        <v>-9.758718540932132E-3</v>
      </c>
      <c r="X33" s="62">
        <f t="shared" si="16"/>
        <v>-1.9555505310434262E-2</v>
      </c>
    </row>
    <row r="34" spans="1:24" s="51" customFormat="1" outlineLevel="1" x14ac:dyDescent="0.2">
      <c r="B34" s="60">
        <v>2025</v>
      </c>
      <c r="C34" s="62">
        <f t="shared" si="14"/>
        <v>-3.2506644740604163E-4</v>
      </c>
      <c r="D34" s="62">
        <f t="shared" si="14"/>
        <v>2.2946377923354078E-2</v>
      </c>
      <c r="E34" s="62">
        <f t="shared" si="14"/>
        <v>2.3279011596358812E-2</v>
      </c>
      <c r="F34" s="62">
        <f t="shared" si="14"/>
        <v>1.6897883385204926E-2</v>
      </c>
      <c r="G34" s="62">
        <f t="shared" si="14"/>
        <v>4.0570261004841734E-2</v>
      </c>
      <c r="H34" s="62">
        <f t="shared" si="14"/>
        <v>4.0232006526820463E-2</v>
      </c>
      <c r="J34" s="51">
        <v>2025</v>
      </c>
      <c r="K34" s="62">
        <f t="shared" si="15"/>
        <v>2.3331565790470465E-2</v>
      </c>
      <c r="L34" s="62">
        <f t="shared" si="15"/>
        <v>1.8112359162117064E-2</v>
      </c>
      <c r="M34" s="62">
        <f t="shared" si="15"/>
        <v>-5.1002107262486662E-3</v>
      </c>
      <c r="N34" s="62">
        <f t="shared" si="15"/>
        <v>2.0443821301697751E-2</v>
      </c>
      <c r="O34" s="62">
        <f t="shared" si="15"/>
        <v>1.523934277876049E-2</v>
      </c>
      <c r="P34" s="62">
        <f t="shared" si="15"/>
        <v>3.8926466297877216E-2</v>
      </c>
      <c r="Q34" s="62"/>
      <c r="S34" s="62">
        <f t="shared" si="16"/>
        <v>-2.3656632237876507E-2</v>
      </c>
      <c r="T34" s="62">
        <f t="shared" si="16"/>
        <v>4.8340187612370134E-3</v>
      </c>
      <c r="U34" s="62">
        <f t="shared" si="16"/>
        <v>2.8379222322607478E-2</v>
      </c>
      <c r="V34" s="62">
        <f t="shared" si="16"/>
        <v>-3.5459379164928251E-3</v>
      </c>
      <c r="W34" s="62">
        <f t="shared" si="16"/>
        <v>2.5330918226081245E-2</v>
      </c>
      <c r="X34" s="62">
        <f t="shared" si="16"/>
        <v>1.3055402289432472E-3</v>
      </c>
    </row>
    <row r="35" spans="1:24" s="51" customFormat="1" outlineLevel="1" x14ac:dyDescent="0.2">
      <c r="B35" s="60">
        <v>2026</v>
      </c>
      <c r="C35" s="62">
        <f t="shared" si="14"/>
        <v>1.6416411629686323E-2</v>
      </c>
      <c r="D35" s="62">
        <f t="shared" si="14"/>
        <v>1.6772955586138893E-2</v>
      </c>
      <c r="E35" s="62">
        <f t="shared" si="14"/>
        <v>3.5078532024179765E-4</v>
      </c>
      <c r="F35" s="62">
        <f t="shared" si="14"/>
        <v>2.2449798125590004E-2</v>
      </c>
      <c r="G35" s="62">
        <f t="shared" si="14"/>
        <v>2.2808458505456874E-2</v>
      </c>
      <c r="H35" s="62">
        <f t="shared" si="14"/>
        <v>3.959930317860727E-2</v>
      </c>
      <c r="J35" s="51">
        <v>2026</v>
      </c>
      <c r="K35" s="62">
        <f t="shared" si="15"/>
        <v>8.4758309275299037E-3</v>
      </c>
      <c r="L35" s="62">
        <f t="shared" si="15"/>
        <v>1.753522827092957E-2</v>
      </c>
      <c r="M35" s="62">
        <f t="shared" si="15"/>
        <v>8.9832567777727856E-3</v>
      </c>
      <c r="N35" s="62">
        <f t="shared" si="15"/>
        <v>2.63155877481418E-2</v>
      </c>
      <c r="O35" s="62">
        <f t="shared" si="15"/>
        <v>3.5535244207914207E-2</v>
      </c>
      <c r="P35" s="62">
        <f t="shared" si="15"/>
        <v>4.4312265857318733E-2</v>
      </c>
      <c r="Q35" s="62"/>
      <c r="S35" s="62">
        <f t="shared" si="16"/>
        <v>7.940580702156419E-3</v>
      </c>
      <c r="T35" s="62">
        <f t="shared" si="16"/>
        <v>-7.6227268479067689E-4</v>
      </c>
      <c r="U35" s="62">
        <f t="shared" si="16"/>
        <v>-8.632471457530988E-3</v>
      </c>
      <c r="V35" s="62">
        <f t="shared" si="16"/>
        <v>-3.8657896225517963E-3</v>
      </c>
      <c r="W35" s="62">
        <f t="shared" si="16"/>
        <v>-1.2726785702457333E-2</v>
      </c>
      <c r="X35" s="62">
        <f t="shared" si="16"/>
        <v>-4.7129626787114631E-3</v>
      </c>
    </row>
    <row r="36" spans="1:24" s="51" customFormat="1" outlineLevel="1" x14ac:dyDescent="0.2">
      <c r="B36" s="60">
        <v>2027</v>
      </c>
      <c r="C36" s="62">
        <f t="shared" si="14"/>
        <v>1.4396409366134622E-2</v>
      </c>
      <c r="D36" s="62">
        <f t="shared" si="14"/>
        <v>1.4239419247548346E-2</v>
      </c>
      <c r="E36" s="62">
        <f t="shared" si="14"/>
        <v>-1.5476210003961821E-4</v>
      </c>
      <c r="F36" s="62">
        <f t="shared" si="14"/>
        <v>2.0233749102805731E-2</v>
      </c>
      <c r="G36" s="62">
        <f t="shared" si="14"/>
        <v>2.0075855585262925E-2</v>
      </c>
      <c r="H36" s="62">
        <f t="shared" si="14"/>
        <v>3.4761285186778457E-2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17">C13/C$12</f>
        <v>0.96846734793381029</v>
      </c>
      <c r="D39" s="67">
        <f t="shared" ref="D39:G39" si="18">D13/D$12</f>
        <v>0.83708416728234303</v>
      </c>
      <c r="E39" s="67">
        <f t="shared" si="18"/>
        <v>0.86433907045831893</v>
      </c>
      <c r="F39" s="67">
        <f t="shared" si="18"/>
        <v>0.88766695360089365</v>
      </c>
      <c r="G39" s="67">
        <f t="shared" si="18"/>
        <v>0.76724522955196417</v>
      </c>
      <c r="H39" s="67">
        <f t="shared" ref="H39:H46" si="19">H13/H$12</f>
        <v>0.74305195267905821</v>
      </c>
      <c r="J39" s="51">
        <v>2020</v>
      </c>
      <c r="K39" s="67">
        <f t="shared" ref="K39:K45" si="20">K13/K$12</f>
        <v>0.96846734793381029</v>
      </c>
      <c r="L39" s="67">
        <f t="shared" ref="L39:O39" si="21">L13/L$12</f>
        <v>0.83708416728234303</v>
      </c>
      <c r="M39" s="67">
        <f t="shared" si="21"/>
        <v>0.86433907045831893</v>
      </c>
      <c r="N39" s="67">
        <f t="shared" si="21"/>
        <v>0.88766695360089365</v>
      </c>
      <c r="O39" s="67">
        <f t="shared" si="21"/>
        <v>0.76724522955196417</v>
      </c>
      <c r="P39" s="67">
        <f t="shared" ref="P39:P45" si="22">P13/P$12</f>
        <v>0.74305195267905821</v>
      </c>
      <c r="Q39" s="67"/>
      <c r="S39" s="67">
        <f t="shared" ref="S39:X45" si="23">C39-K39</f>
        <v>0</v>
      </c>
      <c r="T39" s="67">
        <f t="shared" si="23"/>
        <v>0</v>
      </c>
      <c r="U39" s="67">
        <f t="shared" si="23"/>
        <v>0</v>
      </c>
      <c r="V39" s="67">
        <f t="shared" si="23"/>
        <v>0</v>
      </c>
      <c r="W39" s="67">
        <f t="shared" si="23"/>
        <v>0</v>
      </c>
      <c r="X39" s="67">
        <f t="shared" si="23"/>
        <v>0</v>
      </c>
    </row>
    <row r="40" spans="1:24" s="51" customFormat="1" x14ac:dyDescent="0.2">
      <c r="B40" s="60">
        <f>B14</f>
        <v>2021</v>
      </c>
      <c r="C40" s="67">
        <f t="shared" si="17"/>
        <v>0.9922486790913343</v>
      </c>
      <c r="D40" s="67">
        <f t="shared" ref="D40:G46" si="24">D14/D$12</f>
        <v>1.022678405662623</v>
      </c>
      <c r="E40" s="67">
        <f t="shared" si="24"/>
        <v>1.0306674397381461</v>
      </c>
      <c r="F40" s="67">
        <f t="shared" si="24"/>
        <v>1.1393298955399513</v>
      </c>
      <c r="G40" s="67">
        <f t="shared" si="24"/>
        <v>1.1742702264532912</v>
      </c>
      <c r="H40" s="67">
        <f t="shared" si="19"/>
        <v>1.1651680810945604</v>
      </c>
      <c r="J40" s="51">
        <v>2021</v>
      </c>
      <c r="K40" s="67">
        <f t="shared" si="20"/>
        <v>0.9922486790913343</v>
      </c>
      <c r="L40" s="67">
        <f t="shared" ref="L40:O45" si="25">L14/L$12</f>
        <v>1.022678405662623</v>
      </c>
      <c r="M40" s="67">
        <f t="shared" si="25"/>
        <v>1.0306674397381461</v>
      </c>
      <c r="N40" s="67">
        <f t="shared" si="25"/>
        <v>1.1393298955399513</v>
      </c>
      <c r="O40" s="67">
        <f t="shared" si="25"/>
        <v>1.1742702264532912</v>
      </c>
      <c r="P40" s="67">
        <f t="shared" si="22"/>
        <v>1.1651680810945604</v>
      </c>
      <c r="Q40" s="67"/>
      <c r="S40" s="67">
        <f t="shared" si="23"/>
        <v>0</v>
      </c>
      <c r="T40" s="67">
        <f t="shared" si="23"/>
        <v>0</v>
      </c>
      <c r="U40" s="67">
        <f t="shared" si="23"/>
        <v>0</v>
      </c>
      <c r="V40" s="67">
        <f t="shared" si="23"/>
        <v>0</v>
      </c>
      <c r="W40" s="67">
        <f t="shared" si="23"/>
        <v>0</v>
      </c>
      <c r="X40" s="67">
        <f t="shared" si="23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1.020646971611658</v>
      </c>
      <c r="D41" s="67">
        <f t="shared" si="24"/>
        <v>0.92871161334449837</v>
      </c>
      <c r="E41" s="67">
        <f t="shared" si="24"/>
        <v>0.90992442948026531</v>
      </c>
      <c r="F41" s="67">
        <f t="shared" si="24"/>
        <v>1.3072450078007394</v>
      </c>
      <c r="G41" s="67">
        <f t="shared" si="24"/>
        <v>1.1894941679140127</v>
      </c>
      <c r="H41" s="67">
        <f t="shared" si="19"/>
        <v>1.214053620231166</v>
      </c>
      <c r="J41" s="51">
        <v>2022</v>
      </c>
      <c r="K41" s="67">
        <f t="shared" si="20"/>
        <v>1.020646971611658</v>
      </c>
      <c r="L41" s="67">
        <f t="shared" si="25"/>
        <v>0.92871161334449837</v>
      </c>
      <c r="M41" s="67">
        <f t="shared" si="25"/>
        <v>0.90992442948026531</v>
      </c>
      <c r="N41" s="67">
        <f t="shared" si="25"/>
        <v>1.3072450078007394</v>
      </c>
      <c r="O41" s="67">
        <f t="shared" si="25"/>
        <v>1.1894941679140127</v>
      </c>
      <c r="P41" s="67">
        <f t="shared" si="22"/>
        <v>1.214053620231166</v>
      </c>
      <c r="Q41" s="67"/>
      <c r="S41" s="67">
        <f t="shared" si="23"/>
        <v>0</v>
      </c>
      <c r="T41" s="67">
        <f t="shared" si="23"/>
        <v>0</v>
      </c>
      <c r="U41" s="67">
        <f t="shared" si="23"/>
        <v>0</v>
      </c>
      <c r="V41" s="67">
        <f t="shared" si="23"/>
        <v>0</v>
      </c>
      <c r="W41" s="67">
        <f t="shared" si="23"/>
        <v>0</v>
      </c>
      <c r="X41" s="67">
        <f t="shared" si="23"/>
        <v>0</v>
      </c>
    </row>
    <row r="42" spans="1:24" s="51" customFormat="1" outlineLevel="1" x14ac:dyDescent="0.2">
      <c r="B42" s="60">
        <v>2023</v>
      </c>
      <c r="C42" s="67">
        <f t="shared" si="17"/>
        <v>1.0253566958939411</v>
      </c>
      <c r="D42" s="67">
        <f t="shared" si="24"/>
        <v>0.84876916867887042</v>
      </c>
      <c r="E42" s="67">
        <f t="shared" si="24"/>
        <v>0.82777941771656782</v>
      </c>
      <c r="F42" s="67">
        <f t="shared" si="24"/>
        <v>1.3041601361005908</v>
      </c>
      <c r="G42" s="67">
        <f t="shared" si="24"/>
        <v>1.0795569180705069</v>
      </c>
      <c r="H42" s="67">
        <f t="shared" si="19"/>
        <v>1.106930914542221</v>
      </c>
      <c r="J42" s="51">
        <v>2023</v>
      </c>
      <c r="K42" s="67">
        <f t="shared" si="20"/>
        <v>1.0253566958939411</v>
      </c>
      <c r="L42" s="67">
        <f t="shared" si="25"/>
        <v>0.84876916867887042</v>
      </c>
      <c r="M42" s="67">
        <f t="shared" si="25"/>
        <v>0.82777941771656782</v>
      </c>
      <c r="N42" s="67">
        <f t="shared" si="25"/>
        <v>1.3041601361005908</v>
      </c>
      <c r="O42" s="67">
        <f t="shared" si="25"/>
        <v>1.0795569180705069</v>
      </c>
      <c r="P42" s="67">
        <f t="shared" si="22"/>
        <v>1.106930914542221</v>
      </c>
      <c r="Q42" s="67"/>
      <c r="S42" s="67">
        <f t="shared" si="23"/>
        <v>0</v>
      </c>
      <c r="T42" s="67">
        <f t="shared" si="23"/>
        <v>0</v>
      </c>
      <c r="U42" s="67">
        <f t="shared" si="23"/>
        <v>0</v>
      </c>
      <c r="V42" s="67">
        <f t="shared" si="23"/>
        <v>0</v>
      </c>
      <c r="W42" s="67">
        <f t="shared" si="23"/>
        <v>0</v>
      </c>
      <c r="X42" s="67">
        <f t="shared" si="23"/>
        <v>0</v>
      </c>
    </row>
    <row r="43" spans="1:24" s="51" customFormat="1" outlineLevel="1" x14ac:dyDescent="0.2">
      <c r="B43" s="60">
        <v>2024</v>
      </c>
      <c r="C43" s="67">
        <f t="shared" si="17"/>
        <v>1.0407466740962596</v>
      </c>
      <c r="D43" s="67">
        <f t="shared" si="24"/>
        <v>0.87159226209589435</v>
      </c>
      <c r="E43" s="67">
        <f t="shared" si="24"/>
        <v>0.8374682175686492</v>
      </c>
      <c r="F43" s="67">
        <f t="shared" si="24"/>
        <v>1.251625089532465</v>
      </c>
      <c r="G43" s="67">
        <f t="shared" si="24"/>
        <v>1.0481962327949543</v>
      </c>
      <c r="H43" s="67">
        <f t="shared" si="19"/>
        <v>1.0909067430815775</v>
      </c>
      <c r="J43" s="51">
        <v>2024</v>
      </c>
      <c r="K43" s="67">
        <f t="shared" si="20"/>
        <v>1.0508363267296192</v>
      </c>
      <c r="L43" s="67">
        <f t="shared" si="25"/>
        <v>0.87271485079713007</v>
      </c>
      <c r="M43" s="67">
        <f t="shared" si="25"/>
        <v>0.83049550971764219</v>
      </c>
      <c r="N43" s="67">
        <f t="shared" si="25"/>
        <v>1.2748188431112355</v>
      </c>
      <c r="O43" s="67">
        <f t="shared" si="25"/>
        <v>1.0587313249073205</v>
      </c>
      <c r="P43" s="67">
        <f t="shared" si="22"/>
        <v>1.112553336459192</v>
      </c>
      <c r="Q43" s="67"/>
      <c r="S43" s="67">
        <f t="shared" si="23"/>
        <v>-1.0089652633359592E-2</v>
      </c>
      <c r="T43" s="67">
        <f t="shared" si="23"/>
        <v>-1.1225887012357161E-3</v>
      </c>
      <c r="U43" s="67">
        <f t="shared" si="23"/>
        <v>6.9727078510070095E-3</v>
      </c>
      <c r="V43" s="67">
        <f t="shared" si="23"/>
        <v>-2.3193753578770515E-2</v>
      </c>
      <c r="W43" s="67">
        <f t="shared" si="23"/>
        <v>-1.053509211236614E-2</v>
      </c>
      <c r="X43" s="67">
        <f t="shared" si="23"/>
        <v>-2.1646593377614431E-2</v>
      </c>
    </row>
    <row r="44" spans="1:24" s="51" customFormat="1" outlineLevel="1" x14ac:dyDescent="0.2">
      <c r="B44" s="60">
        <v>2025</v>
      </c>
      <c r="C44" s="67">
        <f t="shared" si="17"/>
        <v>1.0404083622722615</v>
      </c>
      <c r="D44" s="67">
        <f t="shared" si="24"/>
        <v>0.89159214753701788</v>
      </c>
      <c r="E44" s="67">
        <f t="shared" si="24"/>
        <v>0.85696364991701168</v>
      </c>
      <c r="F44" s="67">
        <f t="shared" si="24"/>
        <v>1.2727749043373813</v>
      </c>
      <c r="G44" s="67">
        <f t="shared" si="24"/>
        <v>1.0907218275437376</v>
      </c>
      <c r="H44" s="67">
        <f t="shared" si="19"/>
        <v>1.1347961102893882</v>
      </c>
      <c r="J44" s="51">
        <v>2025</v>
      </c>
      <c r="K44" s="67">
        <f t="shared" si="20"/>
        <v>1.0753539836217276</v>
      </c>
      <c r="L44" s="67">
        <f t="shared" si="25"/>
        <v>0.88852177562088097</v>
      </c>
      <c r="M44" s="67">
        <f t="shared" si="25"/>
        <v>0.82625980761087892</v>
      </c>
      <c r="N44" s="67">
        <f t="shared" si="25"/>
        <v>1.3008810117318386</v>
      </c>
      <c r="O44" s="67">
        <f t="shared" si="25"/>
        <v>1.0748656944781945</v>
      </c>
      <c r="P44" s="67">
        <f t="shared" si="22"/>
        <v>1.1558611064154614</v>
      </c>
      <c r="Q44" s="67"/>
      <c r="S44" s="67">
        <f t="shared" si="23"/>
        <v>-3.4945621349466105E-2</v>
      </c>
      <c r="T44" s="67">
        <f t="shared" si="23"/>
        <v>3.0703719161369047E-3</v>
      </c>
      <c r="U44" s="67">
        <f t="shared" si="23"/>
        <v>3.0703842306132767E-2</v>
      </c>
      <c r="V44" s="67">
        <f t="shared" si="23"/>
        <v>-2.8106107394457291E-2</v>
      </c>
      <c r="W44" s="67">
        <f t="shared" si="23"/>
        <v>1.5856133065543121E-2</v>
      </c>
      <c r="X44" s="67">
        <f t="shared" si="23"/>
        <v>-2.1064996126073154E-2</v>
      </c>
    </row>
    <row r="45" spans="1:24" s="51" customFormat="1" outlineLevel="1" x14ac:dyDescent="0.2">
      <c r="B45" s="60">
        <v>2026</v>
      </c>
      <c r="C45" s="67">
        <f t="shared" si="17"/>
        <v>1.0574881342102906</v>
      </c>
      <c r="D45" s="67">
        <f t="shared" si="24"/>
        <v>0.90654678302860647</v>
      </c>
      <c r="E45" s="67">
        <f t="shared" si="24"/>
        <v>0.85726426018538349</v>
      </c>
      <c r="F45" s="67">
        <f t="shared" si="24"/>
        <v>1.3013484439990726</v>
      </c>
      <c r="G45" s="67">
        <f t="shared" si="24"/>
        <v>1.1155995110882651</v>
      </c>
      <c r="H45" s="67">
        <f t="shared" si="19"/>
        <v>1.1797332455066418</v>
      </c>
      <c r="J45" s="51">
        <v>2026</v>
      </c>
      <c r="K45" s="67">
        <f t="shared" si="20"/>
        <v>1.0844685021741511</v>
      </c>
      <c r="L45" s="67">
        <f t="shared" si="25"/>
        <v>0.90410220778008488</v>
      </c>
      <c r="M45" s="67">
        <f t="shared" si="25"/>
        <v>0.8336823116278006</v>
      </c>
      <c r="N45" s="67">
        <f t="shared" si="25"/>
        <v>1.3351144601459592</v>
      </c>
      <c r="O45" s="67">
        <f t="shared" si="25"/>
        <v>1.1130613094221866</v>
      </c>
      <c r="P45" s="67">
        <f t="shared" si="22"/>
        <v>1.2070799310570781</v>
      </c>
      <c r="Q45" s="67"/>
      <c r="S45" s="67">
        <f t="shared" si="23"/>
        <v>-2.6980367963860497E-2</v>
      </c>
      <c r="T45" s="67">
        <f t="shared" si="23"/>
        <v>2.4445752485215966E-3</v>
      </c>
      <c r="U45" s="67">
        <f t="shared" si="23"/>
        <v>2.3581948557582888E-2</v>
      </c>
      <c r="V45" s="67">
        <f t="shared" si="23"/>
        <v>-3.3766016146886679E-2</v>
      </c>
      <c r="W45" s="67">
        <f t="shared" si="23"/>
        <v>2.5382016660784323E-3</v>
      </c>
      <c r="X45" s="67">
        <f t="shared" si="23"/>
        <v>-2.7346685550436289E-2</v>
      </c>
    </row>
    <row r="46" spans="1:24" s="51" customFormat="1" outlineLevel="1" x14ac:dyDescent="0.2">
      <c r="B46" s="60">
        <v>2027</v>
      </c>
      <c r="C46" s="67">
        <f t="shared" si="17"/>
        <v>1.0727121662902119</v>
      </c>
      <c r="D46" s="67">
        <f t="shared" si="24"/>
        <v>0.91945548273966704</v>
      </c>
      <c r="E46" s="67">
        <f t="shared" si="24"/>
        <v>0.85713158816818824</v>
      </c>
      <c r="F46" s="67">
        <f t="shared" si="24"/>
        <v>1.3276796019102763</v>
      </c>
      <c r="G46" s="67">
        <f t="shared" si="24"/>
        <v>1.1379961257638631</v>
      </c>
      <c r="H46" s="67">
        <f t="shared" si="19"/>
        <v>1.220742289298022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5:P5"/>
    <mergeCell ref="S5:X5"/>
    <mergeCell ref="K22:P22"/>
    <mergeCell ref="S22:X22"/>
    <mergeCell ref="K38:P38"/>
    <mergeCell ref="S38:X38"/>
    <mergeCell ref="C5:H5"/>
    <mergeCell ref="C22:H2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5E96-9EF2-4577-8C5B-CF38538CF988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39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53999.110539975758</v>
      </c>
      <c r="D6" s="61">
        <v>40563.345528530466</v>
      </c>
      <c r="E6" s="62">
        <f t="shared" ref="E6:E10" si="0">D6/C6</f>
        <v>0.7511854384805331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53999.110539975758</v>
      </c>
      <c r="L6" s="61">
        <v>40563.345528530466</v>
      </c>
      <c r="M6" s="62">
        <v>0.7511854384805331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54512.330569966456</v>
      </c>
      <c r="D7" s="61">
        <v>41639.150848390265</v>
      </c>
      <c r="E7" s="62">
        <f t="shared" si="0"/>
        <v>0.76384829657845044</v>
      </c>
      <c r="F7" s="63">
        <v>135.46613209575435</v>
      </c>
      <c r="G7" s="63">
        <f t="shared" si="1"/>
        <v>103.4755742454133</v>
      </c>
      <c r="H7" s="64">
        <f t="shared" si="2"/>
        <v>2058853568.8518233</v>
      </c>
      <c r="J7" s="51">
        <v>2014</v>
      </c>
      <c r="K7" s="61">
        <v>54512.330569966456</v>
      </c>
      <c r="L7" s="61">
        <v>41639.150848390265</v>
      </c>
      <c r="M7" s="62">
        <v>0.76384829657845044</v>
      </c>
      <c r="N7" s="63">
        <v>135.46613209575435</v>
      </c>
      <c r="O7" s="63">
        <v>103.4755742454133</v>
      </c>
      <c r="P7" s="64">
        <v>2058853568.8518233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55150.5</v>
      </c>
      <c r="D8" s="61">
        <v>43378.339330517112</v>
      </c>
      <c r="E8" s="62">
        <f t="shared" si="0"/>
        <v>0.78654480613080768</v>
      </c>
      <c r="F8" s="63">
        <v>143.8733630991342</v>
      </c>
      <c r="G8" s="63">
        <f t="shared" si="1"/>
        <v>113.16284648619582</v>
      </c>
      <c r="H8" s="64">
        <f t="shared" si="2"/>
        <v>2277960461.2749839</v>
      </c>
      <c r="J8" s="51">
        <v>2015</v>
      </c>
      <c r="K8" s="61">
        <v>55150.5</v>
      </c>
      <c r="L8" s="61">
        <v>43378.339330517112</v>
      </c>
      <c r="M8" s="62">
        <v>0.78654480613080768</v>
      </c>
      <c r="N8" s="63">
        <v>143.8733630991342</v>
      </c>
      <c r="O8" s="63">
        <v>113.16284648619582</v>
      </c>
      <c r="P8" s="64">
        <v>2277960461.2749839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56473</v>
      </c>
      <c r="D9" s="61">
        <v>44153.652170117864</v>
      </c>
      <c r="E9" s="62">
        <f t="shared" si="0"/>
        <v>0.78185419882276241</v>
      </c>
      <c r="F9" s="63">
        <v>150.62042106311034</v>
      </c>
      <c r="G9" s="63">
        <f t="shared" si="1"/>
        <v>117.76320863664526</v>
      </c>
      <c r="H9" s="64">
        <f t="shared" si="2"/>
        <v>2427411213.6881027</v>
      </c>
      <c r="J9" s="51">
        <v>2016</v>
      </c>
      <c r="K9" s="61">
        <v>56473</v>
      </c>
      <c r="L9" s="61">
        <v>44153.652170117864</v>
      </c>
      <c r="M9" s="62">
        <v>0.78185419882276241</v>
      </c>
      <c r="N9" s="63">
        <v>150.62042106311034</v>
      </c>
      <c r="O9" s="63">
        <v>117.76320863664526</v>
      </c>
      <c r="P9" s="64">
        <v>2427411213.6881027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57189.916666666664</v>
      </c>
      <c r="D10" s="61">
        <v>44504.720381179555</v>
      </c>
      <c r="E10" s="62">
        <f t="shared" si="0"/>
        <v>0.77819173335357006</v>
      </c>
      <c r="F10" s="63">
        <v>156.2456445033352</v>
      </c>
      <c r="G10" s="63">
        <f t="shared" si="1"/>
        <v>121.58906892499611</v>
      </c>
      <c r="H10" s="64">
        <f t="shared" si="2"/>
        <v>2538089082.5803127</v>
      </c>
      <c r="J10" s="51">
        <v>2017</v>
      </c>
      <c r="K10" s="61">
        <v>57189.916666666664</v>
      </c>
      <c r="L10" s="61">
        <v>44504.720381179555</v>
      </c>
      <c r="M10" s="62">
        <v>0.77819173335357006</v>
      </c>
      <c r="N10" s="63">
        <v>156.2456445033352</v>
      </c>
      <c r="O10" s="63">
        <v>121.58906892499611</v>
      </c>
      <c r="P10" s="64">
        <v>2538089082.5803127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57870.416666666664</v>
      </c>
      <c r="D11" s="61">
        <v>44882.726740911392</v>
      </c>
      <c r="E11" s="62">
        <f>D11/C11</f>
        <v>0.77557289762463077</v>
      </c>
      <c r="F11" s="63">
        <v>161.79445813720412</v>
      </c>
      <c r="G11" s="63">
        <f>(H11/365)/C11</f>
        <v>125.48339671707842</v>
      </c>
      <c r="H11" s="64">
        <f>D11*F11*365</f>
        <v>2650548405.2595754</v>
      </c>
      <c r="J11" s="51">
        <v>2018</v>
      </c>
      <c r="K11" s="61">
        <v>57870.416666666664</v>
      </c>
      <c r="L11" s="61">
        <v>44882.726740911392</v>
      </c>
      <c r="M11" s="62">
        <v>0.77557289762463077</v>
      </c>
      <c r="N11" s="63">
        <v>161.79445813720412</v>
      </c>
      <c r="O11" s="63">
        <v>125.48339671707842</v>
      </c>
      <c r="P11" s="64">
        <v>2650548405.2595754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58282.416666666664</v>
      </c>
      <c r="D12" s="61">
        <v>45141.360639583327</v>
      </c>
      <c r="E12" s="62">
        <f t="shared" ref="E12:E16" si="3">D12/C12</f>
        <v>0.77452794893113841</v>
      </c>
      <c r="F12" s="63">
        <v>161.93676764135546</v>
      </c>
      <c r="G12" s="63">
        <f t="shared" ref="G12:G16" si="4">(H12/365)/C12</f>
        <v>125.42455249779738</v>
      </c>
      <c r="H12" s="64">
        <f t="shared" ref="H12:H16" si="5">D12*F12*365</f>
        <v>2668166800.5509944</v>
      </c>
      <c r="J12" s="51">
        <v>2019</v>
      </c>
      <c r="K12" s="61">
        <v>58282.416666666664</v>
      </c>
      <c r="L12" s="61">
        <v>45141.360639583327</v>
      </c>
      <c r="M12" s="62">
        <v>0.77452794893113841</v>
      </c>
      <c r="N12" s="63">
        <v>161.93676764135546</v>
      </c>
      <c r="O12" s="63">
        <v>125.42455249779738</v>
      </c>
      <c r="P12" s="64">
        <v>2668166800.5509944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50463.166666666664</v>
      </c>
      <c r="D13" s="61">
        <v>22478.539628416667</v>
      </c>
      <c r="E13" s="62">
        <f t="shared" si="3"/>
        <v>0.44544449175966633</v>
      </c>
      <c r="F13" s="63">
        <v>136.02876564505425</v>
      </c>
      <c r="G13" s="63">
        <f t="shared" si="4"/>
        <v>60.593264377455945</v>
      </c>
      <c r="H13" s="64">
        <f t="shared" si="5"/>
        <v>1116070719.6922889</v>
      </c>
      <c r="J13" s="51">
        <v>2020</v>
      </c>
      <c r="K13" s="61">
        <v>50463.166666666664</v>
      </c>
      <c r="L13" s="61">
        <v>22478.539628416667</v>
      </c>
      <c r="M13" s="62">
        <v>0.44544449175966633</v>
      </c>
      <c r="N13" s="63">
        <v>136.02876564505425</v>
      </c>
      <c r="O13" s="63">
        <v>60.593264377455945</v>
      </c>
      <c r="P13" s="64">
        <v>1116070719.6922889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56854.083333333336</v>
      </c>
      <c r="D14" s="61">
        <v>32935.691948052525</v>
      </c>
      <c r="E14" s="62">
        <f t="shared" si="3"/>
        <v>0.5793021365756934</v>
      </c>
      <c r="F14" s="63">
        <v>168.05227367959077</v>
      </c>
      <c r="G14" s="63">
        <f t="shared" si="4"/>
        <v>97.353041198990098</v>
      </c>
      <c r="H14" s="64">
        <f t="shared" si="5"/>
        <v>2020245039.734498</v>
      </c>
      <c r="J14" s="51">
        <v>2021</v>
      </c>
      <c r="K14" s="61">
        <v>56854.083333333336</v>
      </c>
      <c r="L14" s="61">
        <v>32935.691948052525</v>
      </c>
      <c r="M14" s="62">
        <v>0.5793021365756934</v>
      </c>
      <c r="N14" s="63">
        <v>168.05227367959077</v>
      </c>
      <c r="O14" s="63">
        <v>97.353041198990098</v>
      </c>
      <c r="P14" s="64">
        <v>2020245039.734498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60044.083333333336</v>
      </c>
      <c r="D15" s="61">
        <v>42427.597989092079</v>
      </c>
      <c r="E15" s="62">
        <f t="shared" si="3"/>
        <v>0.70660747293877824</v>
      </c>
      <c r="F15" s="63">
        <v>201.9026079886587</v>
      </c>
      <c r="G15" s="63">
        <f t="shared" si="4"/>
        <v>142.66589161061489</v>
      </c>
      <c r="H15" s="64">
        <f t="shared" si="5"/>
        <v>3126678579.9126029</v>
      </c>
      <c r="J15" s="51">
        <v>2022</v>
      </c>
      <c r="K15" s="61">
        <v>60044.083333333336</v>
      </c>
      <c r="L15" s="61">
        <v>42427.597989092079</v>
      </c>
      <c r="M15" s="62">
        <v>0.70660747293877824</v>
      </c>
      <c r="N15" s="63">
        <v>201.9026079886587</v>
      </c>
      <c r="O15" s="63">
        <v>142.66589161061489</v>
      </c>
      <c r="P15" s="64">
        <v>3126678579.9126029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60202.87634408602</v>
      </c>
      <c r="D16" s="61">
        <v>43160.16872931338</v>
      </c>
      <c r="E16" s="65">
        <f t="shared" si="3"/>
        <v>0.71691207049035266</v>
      </c>
      <c r="F16" s="63">
        <v>210.27619300372254</v>
      </c>
      <c r="G16" s="63">
        <f t="shared" si="4"/>
        <v>150.74954090112772</v>
      </c>
      <c r="H16" s="64">
        <f t="shared" si="5"/>
        <v>3312577928.9763904</v>
      </c>
      <c r="J16" s="51">
        <v>2023</v>
      </c>
      <c r="K16" s="61">
        <v>60202.87634408602</v>
      </c>
      <c r="L16" s="61">
        <v>43160.16872931338</v>
      </c>
      <c r="M16" s="65">
        <v>0.71691207049035266</v>
      </c>
      <c r="N16" s="63">
        <v>210.27619300372254</v>
      </c>
      <c r="O16" s="63">
        <v>150.74954090112772</v>
      </c>
      <c r="P16" s="64">
        <v>3312577928.9763904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61193.166666666664</v>
      </c>
      <c r="D17" s="61">
        <v>43802.996773537394</v>
      </c>
      <c r="E17" s="65">
        <f t="shared" ref="E17:E19" si="7">D17/C17</f>
        <v>0.71581516629368847</v>
      </c>
      <c r="F17" s="63">
        <v>207.41195440522836</v>
      </c>
      <c r="G17" s="63">
        <f t="shared" ref="G17:G19" si="8">(H17/365)/C17</f>
        <v>148.46862263387749</v>
      </c>
      <c r="H17" s="64">
        <f t="shared" ref="H17:H19" si="9">D17*F17*365</f>
        <v>3316121786.9059358</v>
      </c>
      <c r="J17" s="51">
        <v>2024</v>
      </c>
      <c r="K17" s="61">
        <v>61226.666666666664</v>
      </c>
      <c r="L17" s="61">
        <v>43963.872291958192</v>
      </c>
      <c r="M17" s="65">
        <v>0.7180510500646482</v>
      </c>
      <c r="N17" s="63">
        <v>208.16723615648331</v>
      </c>
      <c r="O17" s="63">
        <v>149.47470251121845</v>
      </c>
      <c r="P17" s="64">
        <v>3340420791.8000402</v>
      </c>
      <c r="Q17" s="61"/>
      <c r="R17" s="59"/>
      <c r="S17" s="61">
        <f t="shared" si="6"/>
        <v>-33.5</v>
      </c>
      <c r="T17" s="61">
        <f t="shared" si="6"/>
        <v>-160.87551842079847</v>
      </c>
      <c r="U17" s="65">
        <f t="shared" si="6"/>
        <v>-2.2358837709597346E-3</v>
      </c>
      <c r="V17" s="63">
        <f t="shared" si="6"/>
        <v>-0.75528175125495522</v>
      </c>
      <c r="W17" s="63">
        <f t="shared" si="6"/>
        <v>-1.0060798773409658</v>
      </c>
      <c r="X17" s="64">
        <f t="shared" si="6"/>
        <v>-24299004.894104481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61310.208333333336</v>
      </c>
      <c r="D18" s="61">
        <v>44690.674163187672</v>
      </c>
      <c r="E18" s="65">
        <f t="shared" si="7"/>
        <v>0.72892712939763571</v>
      </c>
      <c r="F18" s="63">
        <v>209.70745394658147</v>
      </c>
      <c r="G18" s="63">
        <f t="shared" si="8"/>
        <v>152.86145241856852</v>
      </c>
      <c r="H18" s="64">
        <f t="shared" si="9"/>
        <v>3420768135.2802005</v>
      </c>
      <c r="J18" s="51">
        <v>2025</v>
      </c>
      <c r="K18" s="61">
        <v>61330</v>
      </c>
      <c r="L18" s="61">
        <v>44869.742051484063</v>
      </c>
      <c r="M18" s="65">
        <v>0.73161164277652146</v>
      </c>
      <c r="N18" s="63">
        <v>213.77994402966615</v>
      </c>
      <c r="O18" s="63">
        <v>156.40389604421688</v>
      </c>
      <c r="P18" s="64">
        <v>3501171594.7030144</v>
      </c>
      <c r="Q18" s="61"/>
      <c r="R18" s="59"/>
      <c r="S18" s="61">
        <f t="shared" si="6"/>
        <v>-19.791666666664241</v>
      </c>
      <c r="T18" s="61">
        <f t="shared" si="6"/>
        <v>-179.06788829639117</v>
      </c>
      <c r="U18" s="65">
        <f t="shared" si="6"/>
        <v>-2.6845133788857556E-3</v>
      </c>
      <c r="V18" s="63">
        <f t="shared" si="6"/>
        <v>-4.0724900830846877</v>
      </c>
      <c r="W18" s="63">
        <f t="shared" si="6"/>
        <v>-3.5424436256483602</v>
      </c>
      <c r="X18" s="64">
        <f t="shared" si="6"/>
        <v>-80403459.422813892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61439.364583333336</v>
      </c>
      <c r="D19" s="61">
        <v>45862.749120305598</v>
      </c>
      <c r="E19" s="65">
        <f t="shared" si="7"/>
        <v>0.7464717356915308</v>
      </c>
      <c r="F19" s="63">
        <v>215.81550106014413</v>
      </c>
      <c r="G19" s="63">
        <f t="shared" si="8"/>
        <v>161.10017166550318</v>
      </c>
      <c r="H19" s="64">
        <f t="shared" si="9"/>
        <v>3612730646.2089696</v>
      </c>
      <c r="J19" s="51">
        <v>2026</v>
      </c>
      <c r="K19" s="61">
        <v>61489.541666666664</v>
      </c>
      <c r="L19" s="61">
        <v>45519.595578002962</v>
      </c>
      <c r="M19" s="65">
        <v>0.740281913707596</v>
      </c>
      <c r="N19" s="63">
        <v>219.04544895490093</v>
      </c>
      <c r="O19" s="63">
        <v>162.1553841412736</v>
      </c>
      <c r="P19" s="64">
        <v>3639363991.1146517</v>
      </c>
      <c r="Q19" s="61"/>
      <c r="R19" s="59"/>
      <c r="S19" s="61">
        <f t="shared" si="6"/>
        <v>-50.177083333328483</v>
      </c>
      <c r="T19" s="61">
        <f t="shared" si="6"/>
        <v>343.1535423026362</v>
      </c>
      <c r="U19" s="65">
        <f t="shared" si="6"/>
        <v>6.1898219839348068E-3</v>
      </c>
      <c r="V19" s="63">
        <f t="shared" si="6"/>
        <v>-3.2299478947568048</v>
      </c>
      <c r="W19" s="63">
        <f t="shared" si="6"/>
        <v>-1.0552124757704178</v>
      </c>
      <c r="X19" s="64">
        <f t="shared" si="6"/>
        <v>-26633344.905682087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62076.104166666664</v>
      </c>
      <c r="D20" s="61">
        <v>46692.494683708654</v>
      </c>
      <c r="E20" s="65">
        <f t="shared" ref="E20" si="10">D20/C20</f>
        <v>0.75218146033045308</v>
      </c>
      <c r="F20" s="63">
        <v>221.09522503138697</v>
      </c>
      <c r="G20" s="63">
        <f t="shared" ref="G20" si="11">(H20/365)/C20</f>
        <v>166.30372923619879</v>
      </c>
      <c r="H20" s="64">
        <f t="shared" ref="H20" si="12">D20*F20*365</f>
        <v>3768072981.0705628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3">B7</f>
        <v>2014</v>
      </c>
      <c r="C23" s="62">
        <f t="shared" ref="C23:H36" si="14">C7/C6-1</f>
        <v>9.5042311782294053E-3</v>
      </c>
      <c r="D23" s="62">
        <f t="shared" si="14"/>
        <v>2.6521612205362199E-2</v>
      </c>
      <c r="E23" s="62">
        <f t="shared" si="14"/>
        <v>1.6857166618579944E-2</v>
      </c>
      <c r="F23" s="62" t="e">
        <f t="shared" si="14"/>
        <v>#DIV/0!</v>
      </c>
      <c r="G23" s="62" t="e">
        <f t="shared" si="14"/>
        <v>#DIV/0!</v>
      </c>
      <c r="H23" s="62" t="e">
        <f t="shared" si="14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3"/>
        <v>2015</v>
      </c>
      <c r="C24" s="62">
        <f t="shared" si="14"/>
        <v>1.1706882156037324E-2</v>
      </c>
      <c r="D24" s="62">
        <f t="shared" si="14"/>
        <v>4.1768106378040626E-2</v>
      </c>
      <c r="E24" s="62">
        <f t="shared" si="14"/>
        <v>2.9713373262757914E-2</v>
      </c>
      <c r="F24" s="62">
        <f t="shared" si="14"/>
        <v>6.2061497389156894E-2</v>
      </c>
      <c r="G24" s="62">
        <f t="shared" si="14"/>
        <v>9.3618927089084814E-2</v>
      </c>
      <c r="H24" s="62">
        <f t="shared" si="14"/>
        <v>0.10642179499212845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3"/>
        <v>2016</v>
      </c>
      <c r="C25" s="62">
        <f t="shared" si="14"/>
        <v>2.3979836991504966E-2</v>
      </c>
      <c r="D25" s="62">
        <f t="shared" si="14"/>
        <v>1.7873271581314576E-2</v>
      </c>
      <c r="E25" s="62">
        <f t="shared" si="14"/>
        <v>-5.9635602085015282E-3</v>
      </c>
      <c r="F25" s="62">
        <f t="shared" si="14"/>
        <v>4.6895810444961716E-2</v>
      </c>
      <c r="G25" s="62">
        <f t="shared" si="14"/>
        <v>4.065258424734508E-2</v>
      </c>
      <c r="H25" s="62">
        <f t="shared" si="14"/>
        <v>6.5607263582384778E-2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3"/>
        <v>2017</v>
      </c>
      <c r="C26" s="62">
        <f t="shared" si="14"/>
        <v>1.2694857129365689E-2</v>
      </c>
      <c r="D26" s="62">
        <f t="shared" si="14"/>
        <v>7.9510571335996705E-3</v>
      </c>
      <c r="E26" s="62">
        <f t="shared" si="14"/>
        <v>-4.6843330568626662E-3</v>
      </c>
      <c r="F26" s="62">
        <f t="shared" si="14"/>
        <v>3.7347017094500501E-2</v>
      </c>
      <c r="G26" s="62">
        <f t="shared" si="14"/>
        <v>3.2487738170886793E-2</v>
      </c>
      <c r="H26" s="62">
        <f t="shared" si="14"/>
        <v>4.5595022494788084E-2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3"/>
        <v>2018</v>
      </c>
      <c r="C27" s="62">
        <f t="shared" si="14"/>
        <v>1.1898950718293833E-2</v>
      </c>
      <c r="D27" s="62">
        <f t="shared" si="14"/>
        <v>8.4936239682946724E-3</v>
      </c>
      <c r="E27" s="62">
        <f t="shared" si="14"/>
        <v>-3.3652834085676764E-3</v>
      </c>
      <c r="F27" s="62">
        <f t="shared" si="14"/>
        <v>3.5513397199052665E-2</v>
      </c>
      <c r="G27" s="62">
        <f t="shared" si="14"/>
        <v>3.2028601144109325E-2</v>
      </c>
      <c r="H27" s="62">
        <f t="shared" si="14"/>
        <v>4.430865860899269E-2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3"/>
        <v>2019</v>
      </c>
      <c r="C28" s="62">
        <f t="shared" si="14"/>
        <v>7.1193543045164898E-3</v>
      </c>
      <c r="D28" s="62">
        <f t="shared" si="14"/>
        <v>5.7624372994296014E-3</v>
      </c>
      <c r="E28" s="62">
        <f t="shared" si="14"/>
        <v>-1.3473249216067185E-3</v>
      </c>
      <c r="F28" s="62">
        <f t="shared" si="14"/>
        <v>8.7956970708269466E-4</v>
      </c>
      <c r="G28" s="62">
        <f t="shared" si="14"/>
        <v>-4.6894028071076121E-4</v>
      </c>
      <c r="H28" s="62">
        <f t="shared" si="14"/>
        <v>6.6470754717997682E-3</v>
      </c>
      <c r="J28" s="51">
        <v>2019</v>
      </c>
      <c r="K28" s="62">
        <f t="shared" ref="K28:P35" si="15">K12/K11-1</f>
        <v>7.1193543045164898E-3</v>
      </c>
      <c r="L28" s="62">
        <f t="shared" si="15"/>
        <v>5.7624372994296014E-3</v>
      </c>
      <c r="M28" s="62">
        <f t="shared" si="15"/>
        <v>-1.3473249216067185E-3</v>
      </c>
      <c r="N28" s="62">
        <f t="shared" si="15"/>
        <v>8.7956970708269466E-4</v>
      </c>
      <c r="O28" s="62">
        <f t="shared" si="15"/>
        <v>-4.6894028071076121E-4</v>
      </c>
      <c r="P28" s="62">
        <f t="shared" si="15"/>
        <v>6.6470754717997682E-3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</v>
      </c>
      <c r="X28" s="62">
        <f t="shared" si="16"/>
        <v>0</v>
      </c>
    </row>
    <row r="29" spans="1:31" s="51" customFormat="1" x14ac:dyDescent="0.2">
      <c r="B29" s="60">
        <f t="shared" si="13"/>
        <v>2020</v>
      </c>
      <c r="C29" s="62">
        <f t="shared" si="14"/>
        <v>-0.13416138944135525</v>
      </c>
      <c r="D29" s="62">
        <f t="shared" si="14"/>
        <v>-0.50204115892984846</v>
      </c>
      <c r="E29" s="62">
        <f t="shared" si="14"/>
        <v>-0.42488261091883484</v>
      </c>
      <c r="F29" s="62">
        <f t="shared" si="14"/>
        <v>-0.15998838542757732</v>
      </c>
      <c r="G29" s="62">
        <f t="shared" si="14"/>
        <v>-0.5168947134292543</v>
      </c>
      <c r="H29" s="62">
        <f t="shared" si="14"/>
        <v>-0.58170878992204955</v>
      </c>
      <c r="J29" s="51">
        <v>2020</v>
      </c>
      <c r="K29" s="62">
        <f t="shared" si="15"/>
        <v>-0.13416138944135525</v>
      </c>
      <c r="L29" s="62">
        <f t="shared" si="15"/>
        <v>-0.50204115892984846</v>
      </c>
      <c r="M29" s="62">
        <f t="shared" si="15"/>
        <v>-0.42488261091883484</v>
      </c>
      <c r="N29" s="62">
        <f t="shared" si="15"/>
        <v>-0.15998838542757732</v>
      </c>
      <c r="O29" s="62">
        <f t="shared" si="15"/>
        <v>-0.5168947134292543</v>
      </c>
      <c r="P29" s="62">
        <f t="shared" si="15"/>
        <v>-0.58170878992204955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 t="shared" si="13"/>
        <v>2021</v>
      </c>
      <c r="C30" s="62">
        <f t="shared" si="14"/>
        <v>0.12664517684515775</v>
      </c>
      <c r="D30" s="62">
        <f t="shared" si="14"/>
        <v>0.46520603617933665</v>
      </c>
      <c r="E30" s="62">
        <f t="shared" si="14"/>
        <v>0.30050353588893008</v>
      </c>
      <c r="F30" s="62">
        <f t="shared" si="14"/>
        <v>0.23541717726158629</v>
      </c>
      <c r="G30" s="62">
        <f t="shared" si="14"/>
        <v>0.60666440732661409</v>
      </c>
      <c r="H30" s="62">
        <f t="shared" si="14"/>
        <v>0.81014070532331361</v>
      </c>
      <c r="J30" s="51">
        <v>2021</v>
      </c>
      <c r="K30" s="62">
        <f t="shared" si="15"/>
        <v>0.12664517684515775</v>
      </c>
      <c r="L30" s="62">
        <f t="shared" si="15"/>
        <v>0.46520603617933665</v>
      </c>
      <c r="M30" s="62">
        <f t="shared" si="15"/>
        <v>0.30050353588893008</v>
      </c>
      <c r="N30" s="62">
        <f t="shared" si="15"/>
        <v>0.23541717726158629</v>
      </c>
      <c r="O30" s="62">
        <f t="shared" si="15"/>
        <v>0.60666440732661409</v>
      </c>
      <c r="P30" s="62">
        <f t="shared" si="15"/>
        <v>0.81014070532331361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 t="shared" si="13"/>
        <v>2022</v>
      </c>
      <c r="C31" s="62">
        <f t="shared" si="14"/>
        <v>5.6108546879511723E-2</v>
      </c>
      <c r="D31" s="62">
        <f t="shared" si="14"/>
        <v>0.28819513055959356</v>
      </c>
      <c r="E31" s="62">
        <f t="shared" si="14"/>
        <v>0.21975637292760219</v>
      </c>
      <c r="F31" s="62">
        <f t="shared" si="14"/>
        <v>0.20142741045924284</v>
      </c>
      <c r="G31" s="62">
        <f t="shared" si="14"/>
        <v>0.46544874051756735</v>
      </c>
      <c r="H31" s="62">
        <f t="shared" si="14"/>
        <v>0.5476729398744189</v>
      </c>
      <c r="J31" s="51">
        <v>2022</v>
      </c>
      <c r="K31" s="62">
        <f t="shared" si="15"/>
        <v>5.6108546879511723E-2</v>
      </c>
      <c r="L31" s="62">
        <f t="shared" si="15"/>
        <v>0.28819513055959356</v>
      </c>
      <c r="M31" s="62">
        <f t="shared" si="15"/>
        <v>0.21975637292760219</v>
      </c>
      <c r="N31" s="62">
        <f t="shared" si="15"/>
        <v>0.20142741045924284</v>
      </c>
      <c r="O31" s="62">
        <f t="shared" si="15"/>
        <v>0.46544874051756735</v>
      </c>
      <c r="P31" s="62">
        <f t="shared" si="15"/>
        <v>0.5476729398744189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4"/>
        <v>2.6446071275856298E-3</v>
      </c>
      <c r="D32" s="62">
        <f t="shared" si="14"/>
        <v>1.7266373184964268E-2</v>
      </c>
      <c r="E32" s="62">
        <f t="shared" si="14"/>
        <v>1.4583199224765586E-2</v>
      </c>
      <c r="F32" s="62">
        <f t="shared" si="14"/>
        <v>4.1473387087373359E-2</v>
      </c>
      <c r="G32" s="62">
        <f t="shared" si="14"/>
        <v>5.6661400978559984E-2</v>
      </c>
      <c r="H32" s="62">
        <f t="shared" si="14"/>
        <v>5.9455855251032474E-2</v>
      </c>
      <c r="J32" s="51">
        <v>2023</v>
      </c>
      <c r="K32" s="62">
        <f t="shared" si="15"/>
        <v>2.6446071275856298E-3</v>
      </c>
      <c r="L32" s="62">
        <f t="shared" si="15"/>
        <v>1.7266373184964268E-2</v>
      </c>
      <c r="M32" s="62">
        <f t="shared" si="15"/>
        <v>1.4583199224765586E-2</v>
      </c>
      <c r="N32" s="62">
        <f t="shared" si="15"/>
        <v>4.1473387087373359E-2</v>
      </c>
      <c r="O32" s="62">
        <f t="shared" si="15"/>
        <v>5.6661400978559984E-2</v>
      </c>
      <c r="P32" s="62">
        <f t="shared" si="15"/>
        <v>5.9455855251032474E-2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4"/>
        <v>1.6449219418034122E-2</v>
      </c>
      <c r="D33" s="62">
        <f t="shared" si="14"/>
        <v>1.4894011380159888E-2</v>
      </c>
      <c r="E33" s="62">
        <f t="shared" si="14"/>
        <v>-1.5300400729951757E-3</v>
      </c>
      <c r="F33" s="62">
        <f t="shared" si="14"/>
        <v>-1.362131660070276E-2</v>
      </c>
      <c r="G33" s="62">
        <f t="shared" si="14"/>
        <v>-1.5130515513451681E-2</v>
      </c>
      <c r="H33" s="62">
        <f t="shared" si="14"/>
        <v>1.0698187349935662E-3</v>
      </c>
      <c r="J33" s="51">
        <v>2024</v>
      </c>
      <c r="K33" s="62">
        <f t="shared" si="15"/>
        <v>1.7005671236191899E-2</v>
      </c>
      <c r="L33" s="62">
        <f t="shared" si="15"/>
        <v>1.8621418458425909E-2</v>
      </c>
      <c r="M33" s="62">
        <f t="shared" si="15"/>
        <v>1.5887298054788612E-3</v>
      </c>
      <c r="N33" s="62">
        <f t="shared" si="15"/>
        <v>-1.0029460858661743E-2</v>
      </c>
      <c r="O33" s="62">
        <f t="shared" si="15"/>
        <v>-8.4566651565817219E-3</v>
      </c>
      <c r="P33" s="62">
        <f t="shared" si="15"/>
        <v>8.4051948122028097E-3</v>
      </c>
      <c r="Q33" s="62"/>
      <c r="S33" s="62">
        <f t="shared" si="16"/>
        <v>-5.5645181815777711E-4</v>
      </c>
      <c r="T33" s="62">
        <f t="shared" si="16"/>
        <v>-3.7274070782660207E-3</v>
      </c>
      <c r="U33" s="62">
        <f t="shared" si="16"/>
        <v>-3.118769878474037E-3</v>
      </c>
      <c r="V33" s="62">
        <f t="shared" si="16"/>
        <v>-3.5918557420410169E-3</v>
      </c>
      <c r="W33" s="62">
        <f t="shared" si="16"/>
        <v>-6.6738503568699592E-3</v>
      </c>
      <c r="X33" s="62">
        <f t="shared" si="16"/>
        <v>-7.3353760772092436E-3</v>
      </c>
    </row>
    <row r="34" spans="1:24" s="51" customFormat="1" outlineLevel="1" x14ac:dyDescent="0.2">
      <c r="B34" s="60">
        <v>2025</v>
      </c>
      <c r="C34" s="62">
        <f t="shared" si="14"/>
        <v>1.9126590931994869E-3</v>
      </c>
      <c r="D34" s="62">
        <f t="shared" si="14"/>
        <v>2.0265220533645101E-2</v>
      </c>
      <c r="E34" s="62">
        <f t="shared" si="14"/>
        <v>1.8317526257284777E-2</v>
      </c>
      <c r="F34" s="62">
        <f t="shared" si="14"/>
        <v>1.1067344444709803E-2</v>
      </c>
      <c r="G34" s="62">
        <f t="shared" si="14"/>
        <v>2.9587597074458794E-2</v>
      </c>
      <c r="H34" s="62">
        <f t="shared" si="14"/>
        <v>3.1556847154248668E-2</v>
      </c>
      <c r="J34" s="51">
        <v>2025</v>
      </c>
      <c r="K34" s="62">
        <f t="shared" si="15"/>
        <v>1.6877177700349577E-3</v>
      </c>
      <c r="L34" s="62">
        <f t="shared" si="15"/>
        <v>2.0604867412727268E-2</v>
      </c>
      <c r="M34" s="62">
        <f t="shared" si="15"/>
        <v>1.8885276625739023E-2</v>
      </c>
      <c r="N34" s="62">
        <f t="shared" si="15"/>
        <v>2.6962494083188293E-2</v>
      </c>
      <c r="O34" s="62">
        <f t="shared" si="15"/>
        <v>4.6356964868208284E-2</v>
      </c>
      <c r="P34" s="62">
        <f t="shared" si="15"/>
        <v>4.8122920111616008E-2</v>
      </c>
      <c r="Q34" s="62"/>
      <c r="S34" s="62">
        <f t="shared" si="16"/>
        <v>2.2494132316452919E-4</v>
      </c>
      <c r="T34" s="62">
        <f t="shared" si="16"/>
        <v>-3.3964687908216717E-4</v>
      </c>
      <c r="U34" s="62">
        <f t="shared" si="16"/>
        <v>-5.6775036845424509E-4</v>
      </c>
      <c r="V34" s="62">
        <f t="shared" si="16"/>
        <v>-1.589514963847849E-2</v>
      </c>
      <c r="W34" s="62">
        <f t="shared" si="16"/>
        <v>-1.676936779374949E-2</v>
      </c>
      <c r="X34" s="62">
        <f t="shared" si="16"/>
        <v>-1.6566072957367339E-2</v>
      </c>
    </row>
    <row r="35" spans="1:24" s="51" customFormat="1" outlineLevel="1" x14ac:dyDescent="0.2">
      <c r="B35" s="60">
        <v>2026</v>
      </c>
      <c r="C35" s="62">
        <f t="shared" si="14"/>
        <v>2.1066026932710091E-3</v>
      </c>
      <c r="D35" s="62">
        <f t="shared" si="14"/>
        <v>2.6226387922413164E-2</v>
      </c>
      <c r="E35" s="62">
        <f t="shared" si="14"/>
        <v>2.4069081237782175E-2</v>
      </c>
      <c r="F35" s="62">
        <f t="shared" si="14"/>
        <v>2.9126514096721401E-2</v>
      </c>
      <c r="G35" s="62">
        <f t="shared" si="14"/>
        <v>5.389664376847092E-2</v>
      </c>
      <c r="H35" s="62">
        <f t="shared" si="14"/>
        <v>5.6116785276662862E-2</v>
      </c>
      <c r="J35" s="51">
        <v>2026</v>
      </c>
      <c r="K35" s="62">
        <f t="shared" si="15"/>
        <v>2.6013642045763508E-3</v>
      </c>
      <c r="L35" s="62">
        <f t="shared" si="15"/>
        <v>1.4483112601210157E-2</v>
      </c>
      <c r="M35" s="62">
        <f t="shared" si="15"/>
        <v>1.1850919837976148E-2</v>
      </c>
      <c r="N35" s="62">
        <f t="shared" si="15"/>
        <v>2.4630490709194319E-2</v>
      </c>
      <c r="O35" s="62">
        <f t="shared" si="15"/>
        <v>3.6773304518135097E-2</v>
      </c>
      <c r="P35" s="62">
        <f t="shared" si="15"/>
        <v>3.9470329480769006E-2</v>
      </c>
      <c r="Q35" s="62"/>
      <c r="S35" s="62">
        <f t="shared" si="16"/>
        <v>-4.9476151130534163E-4</v>
      </c>
      <c r="T35" s="62">
        <f t="shared" si="16"/>
        <v>1.1743275321203006E-2</v>
      </c>
      <c r="U35" s="62">
        <f t="shared" si="16"/>
        <v>1.2218161399806027E-2</v>
      </c>
      <c r="V35" s="62">
        <f t="shared" si="16"/>
        <v>4.4960233875270816E-3</v>
      </c>
      <c r="W35" s="62">
        <f t="shared" si="16"/>
        <v>1.7123339250335823E-2</v>
      </c>
      <c r="X35" s="62">
        <f t="shared" si="16"/>
        <v>1.6646455795893855E-2</v>
      </c>
    </row>
    <row r="36" spans="1:24" s="51" customFormat="1" outlineLevel="1" x14ac:dyDescent="0.2">
      <c r="B36" s="60">
        <v>2027</v>
      </c>
      <c r="C36" s="62">
        <f t="shared" si="14"/>
        <v>1.0363707171314962E-2</v>
      </c>
      <c r="D36" s="62">
        <f t="shared" si="14"/>
        <v>1.8091928183949335E-2</v>
      </c>
      <c r="E36" s="62">
        <f t="shared" si="14"/>
        <v>7.648949539439398E-3</v>
      </c>
      <c r="F36" s="62">
        <f t="shared" si="14"/>
        <v>2.446406280043556E-2</v>
      </c>
      <c r="G36" s="62">
        <f t="shared" si="14"/>
        <v>3.2300136721765238E-2</v>
      </c>
      <c r="H36" s="62">
        <f t="shared" si="14"/>
        <v>4.2998593051658096E-2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17">C13/C$12</f>
        <v>0.86583861055864475</v>
      </c>
      <c r="D39" s="67">
        <f t="shared" ref="D39:G39" si="18">D13/D$12</f>
        <v>0.49795884107015154</v>
      </c>
      <c r="E39" s="67">
        <f t="shared" si="18"/>
        <v>0.57511738908116516</v>
      </c>
      <c r="F39" s="67">
        <f t="shared" si="18"/>
        <v>0.84001161457242268</v>
      </c>
      <c r="G39" s="67">
        <f t="shared" si="18"/>
        <v>0.48310528657074575</v>
      </c>
      <c r="H39" s="67">
        <f t="shared" ref="H39:H46" si="19">H13/H$12</f>
        <v>0.41829121007795045</v>
      </c>
      <c r="J39" s="51">
        <v>2020</v>
      </c>
      <c r="K39" s="67">
        <f t="shared" ref="K39:K45" si="20">K13/K$12</f>
        <v>0.86583861055864475</v>
      </c>
      <c r="L39" s="67">
        <f t="shared" ref="L39:O39" si="21">L13/L$12</f>
        <v>0.49795884107015154</v>
      </c>
      <c r="M39" s="67">
        <f t="shared" si="21"/>
        <v>0.57511738908116516</v>
      </c>
      <c r="N39" s="67">
        <f t="shared" si="21"/>
        <v>0.84001161457242268</v>
      </c>
      <c r="O39" s="67">
        <f t="shared" si="21"/>
        <v>0.48310528657074575</v>
      </c>
      <c r="P39" s="67">
        <f t="shared" ref="P39:P45" si="22">P13/P$12</f>
        <v>0.41829121007795045</v>
      </c>
      <c r="Q39" s="67"/>
      <c r="S39" s="67">
        <f t="shared" ref="S39:X45" si="23">C39-K39</f>
        <v>0</v>
      </c>
      <c r="T39" s="67">
        <f t="shared" si="23"/>
        <v>0</v>
      </c>
      <c r="U39" s="67">
        <f t="shared" si="23"/>
        <v>0</v>
      </c>
      <c r="V39" s="67">
        <f t="shared" si="23"/>
        <v>0</v>
      </c>
      <c r="W39" s="67">
        <f t="shared" si="23"/>
        <v>0</v>
      </c>
      <c r="X39" s="67">
        <f t="shared" si="23"/>
        <v>0</v>
      </c>
    </row>
    <row r="40" spans="1:24" s="51" customFormat="1" x14ac:dyDescent="0.2">
      <c r="B40" s="60">
        <f>B14</f>
        <v>2021</v>
      </c>
      <c r="C40" s="67">
        <f t="shared" si="17"/>
        <v>0.97549289451221</v>
      </c>
      <c r="D40" s="67">
        <f t="shared" ref="D40:G46" si="24">D14/D$12</f>
        <v>0.72961229970485297</v>
      </c>
      <c r="E40" s="67">
        <f t="shared" si="24"/>
        <v>0.74794219805126472</v>
      </c>
      <c r="F40" s="67">
        <f t="shared" si="24"/>
        <v>1.03776477774201</v>
      </c>
      <c r="G40" s="67">
        <f t="shared" si="24"/>
        <v>0.77618806892454129</v>
      </c>
      <c r="H40" s="67">
        <f t="shared" si="19"/>
        <v>0.75716594604104359</v>
      </c>
      <c r="J40" s="51">
        <v>2021</v>
      </c>
      <c r="K40" s="67">
        <f t="shared" si="20"/>
        <v>0.97549289451221</v>
      </c>
      <c r="L40" s="67">
        <f t="shared" ref="L40:O45" si="25">L14/L$12</f>
        <v>0.72961229970485297</v>
      </c>
      <c r="M40" s="67">
        <f t="shared" si="25"/>
        <v>0.74794219805126472</v>
      </c>
      <c r="N40" s="67">
        <f t="shared" si="25"/>
        <v>1.03776477774201</v>
      </c>
      <c r="O40" s="67">
        <f t="shared" si="25"/>
        <v>0.77618806892454129</v>
      </c>
      <c r="P40" s="67">
        <f t="shared" si="22"/>
        <v>0.75716594604104359</v>
      </c>
      <c r="Q40" s="67"/>
      <c r="S40" s="67">
        <f t="shared" si="23"/>
        <v>0</v>
      </c>
      <c r="T40" s="67">
        <f t="shared" si="23"/>
        <v>0</v>
      </c>
      <c r="U40" s="67">
        <f t="shared" si="23"/>
        <v>0</v>
      </c>
      <c r="V40" s="67">
        <f t="shared" si="23"/>
        <v>0</v>
      </c>
      <c r="W40" s="67">
        <f t="shared" si="23"/>
        <v>0</v>
      </c>
      <c r="X40" s="67">
        <f t="shared" si="23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1.0302263833145791</v>
      </c>
      <c r="D41" s="67">
        <f t="shared" si="24"/>
        <v>0.93988301167617849</v>
      </c>
      <c r="E41" s="67">
        <f t="shared" si="24"/>
        <v>0.91230726265450901</v>
      </c>
      <c r="F41" s="67">
        <f t="shared" si="24"/>
        <v>1.2467990495883947</v>
      </c>
      <c r="G41" s="67">
        <f t="shared" si="24"/>
        <v>1.1374638280102318</v>
      </c>
      <c r="H41" s="67">
        <f t="shared" si="19"/>
        <v>1.1718452456821375</v>
      </c>
      <c r="J41" s="51">
        <v>2022</v>
      </c>
      <c r="K41" s="67">
        <f t="shared" si="20"/>
        <v>1.0302263833145791</v>
      </c>
      <c r="L41" s="67">
        <f t="shared" si="25"/>
        <v>0.93988301167617849</v>
      </c>
      <c r="M41" s="67">
        <f t="shared" si="25"/>
        <v>0.91230726265450901</v>
      </c>
      <c r="N41" s="67">
        <f t="shared" si="25"/>
        <v>1.2467990495883947</v>
      </c>
      <c r="O41" s="67">
        <f t="shared" si="25"/>
        <v>1.1374638280102318</v>
      </c>
      <c r="P41" s="67">
        <f t="shared" si="22"/>
        <v>1.1718452456821375</v>
      </c>
      <c r="Q41" s="67"/>
      <c r="S41" s="67">
        <f t="shared" si="23"/>
        <v>0</v>
      </c>
      <c r="T41" s="67">
        <f t="shared" si="23"/>
        <v>0</v>
      </c>
      <c r="U41" s="67">
        <f t="shared" si="23"/>
        <v>0</v>
      </c>
      <c r="V41" s="67">
        <f t="shared" si="23"/>
        <v>0</v>
      </c>
      <c r="W41" s="67">
        <f t="shared" si="23"/>
        <v>0</v>
      </c>
      <c r="X41" s="67">
        <f t="shared" si="23"/>
        <v>0</v>
      </c>
    </row>
    <row r="42" spans="1:24" s="51" customFormat="1" outlineLevel="1" x14ac:dyDescent="0.2">
      <c r="B42" s="60">
        <v>2023</v>
      </c>
      <c r="C42" s="67">
        <f t="shared" si="17"/>
        <v>1.0329509273509196</v>
      </c>
      <c r="D42" s="67">
        <f t="shared" si="24"/>
        <v>0.95611138250598748</v>
      </c>
      <c r="E42" s="67">
        <f t="shared" si="24"/>
        <v>0.9256116212200004</v>
      </c>
      <c r="F42" s="67">
        <f t="shared" si="24"/>
        <v>1.2985080291921434</v>
      </c>
      <c r="G42" s="67">
        <f t="shared" si="24"/>
        <v>1.2019141220677274</v>
      </c>
      <c r="H42" s="67">
        <f t="shared" si="19"/>
        <v>1.2415183069860254</v>
      </c>
      <c r="J42" s="51">
        <v>2023</v>
      </c>
      <c r="K42" s="67">
        <f t="shared" si="20"/>
        <v>1.0329509273509196</v>
      </c>
      <c r="L42" s="67">
        <f t="shared" si="25"/>
        <v>0.95611138250598748</v>
      </c>
      <c r="M42" s="67">
        <f t="shared" si="25"/>
        <v>0.9256116212200004</v>
      </c>
      <c r="N42" s="67">
        <f t="shared" si="25"/>
        <v>1.2985080291921434</v>
      </c>
      <c r="O42" s="67">
        <f t="shared" si="25"/>
        <v>1.2019141220677274</v>
      </c>
      <c r="P42" s="67">
        <f t="shared" si="22"/>
        <v>1.2415183069860254</v>
      </c>
      <c r="Q42" s="67"/>
      <c r="S42" s="67">
        <f t="shared" si="23"/>
        <v>0</v>
      </c>
      <c r="T42" s="67">
        <f t="shared" si="23"/>
        <v>0</v>
      </c>
      <c r="U42" s="67">
        <f t="shared" si="23"/>
        <v>0</v>
      </c>
      <c r="V42" s="67">
        <f t="shared" si="23"/>
        <v>0</v>
      </c>
      <c r="W42" s="67">
        <f t="shared" si="23"/>
        <v>0</v>
      </c>
      <c r="X42" s="67">
        <f t="shared" si="23"/>
        <v>0</v>
      </c>
    </row>
    <row r="43" spans="1:24" s="51" customFormat="1" outlineLevel="1" x14ac:dyDescent="0.2">
      <c r="B43" s="60">
        <v>2024</v>
      </c>
      <c r="C43" s="67">
        <f t="shared" si="17"/>
        <v>1.0499421638029767</v>
      </c>
      <c r="D43" s="67">
        <f t="shared" si="24"/>
        <v>0.97035171631773198</v>
      </c>
      <c r="E43" s="67">
        <f t="shared" si="24"/>
        <v>0.92419539834750375</v>
      </c>
      <c r="F43" s="67">
        <f t="shared" si="24"/>
        <v>1.2808206402179627</v>
      </c>
      <c r="G43" s="67">
        <f t="shared" si="24"/>
        <v>1.1837285417979451</v>
      </c>
      <c r="H43" s="67">
        <f t="shared" si="19"/>
        <v>1.2428465065306766</v>
      </c>
      <c r="J43" s="51">
        <v>2024</v>
      </c>
      <c r="K43" s="67">
        <f t="shared" si="20"/>
        <v>1.0505169512245689</v>
      </c>
      <c r="L43" s="67">
        <f t="shared" si="25"/>
        <v>0.97391553265249553</v>
      </c>
      <c r="M43" s="67">
        <f t="shared" si="25"/>
        <v>0.92708216799093013</v>
      </c>
      <c r="N43" s="67">
        <f t="shared" si="25"/>
        <v>1.2854846937387028</v>
      </c>
      <c r="O43" s="67">
        <f t="shared" si="25"/>
        <v>1.1917499367904336</v>
      </c>
      <c r="P43" s="67">
        <f t="shared" si="22"/>
        <v>1.251953510219159</v>
      </c>
      <c r="Q43" s="67"/>
      <c r="S43" s="67">
        <f t="shared" si="23"/>
        <v>-5.7478742159222662E-4</v>
      </c>
      <c r="T43" s="67">
        <f t="shared" si="23"/>
        <v>-3.5638163347635476E-3</v>
      </c>
      <c r="U43" s="67">
        <f t="shared" si="23"/>
        <v>-2.886769643426379E-3</v>
      </c>
      <c r="V43" s="67">
        <f t="shared" si="23"/>
        <v>-4.6640535207400635E-3</v>
      </c>
      <c r="W43" s="67">
        <f t="shared" si="23"/>
        <v>-8.0213949924885508E-3</v>
      </c>
      <c r="X43" s="67">
        <f t="shared" si="23"/>
        <v>-9.1070036884823846E-3</v>
      </c>
    </row>
    <row r="44" spans="1:24" s="51" customFormat="1" outlineLevel="1" x14ac:dyDescent="0.2">
      <c r="B44" s="60">
        <v>2025</v>
      </c>
      <c r="C44" s="67">
        <f t="shared" si="17"/>
        <v>1.0519503452299079</v>
      </c>
      <c r="D44" s="67">
        <f t="shared" si="24"/>
        <v>0.99001610784411187</v>
      </c>
      <c r="E44" s="67">
        <f t="shared" si="24"/>
        <v>0.94112437182359576</v>
      </c>
      <c r="F44" s="67">
        <f t="shared" si="24"/>
        <v>1.2949959234151487</v>
      </c>
      <c r="G44" s="67">
        <f t="shared" si="24"/>
        <v>1.2187522249381992</v>
      </c>
      <c r="H44" s="67">
        <f t="shared" si="19"/>
        <v>1.2820668237734572</v>
      </c>
      <c r="J44" s="51">
        <v>2025</v>
      </c>
      <c r="K44" s="67">
        <f t="shared" si="20"/>
        <v>1.0522899273508735</v>
      </c>
      <c r="L44" s="67">
        <f t="shared" si="25"/>
        <v>0.99398293307399588</v>
      </c>
      <c r="M44" s="67">
        <f t="shared" si="25"/>
        <v>0.94459037118822864</v>
      </c>
      <c r="N44" s="67">
        <f t="shared" si="25"/>
        <v>1.3201445671876617</v>
      </c>
      <c r="O44" s="67">
        <f t="shared" si="25"/>
        <v>1.2469958467419171</v>
      </c>
      <c r="P44" s="67">
        <f t="shared" si="22"/>
        <v>1.3122011689748927</v>
      </c>
      <c r="Q44" s="67"/>
      <c r="S44" s="67">
        <f t="shared" si="23"/>
        <v>-3.3958212096552032E-4</v>
      </c>
      <c r="T44" s="67">
        <f t="shared" si="23"/>
        <v>-3.9668252298840079E-3</v>
      </c>
      <c r="U44" s="67">
        <f t="shared" si="23"/>
        <v>-3.4659993646328768E-3</v>
      </c>
      <c r="V44" s="67">
        <f t="shared" si="23"/>
        <v>-2.5148643772513024E-2</v>
      </c>
      <c r="W44" s="67">
        <f t="shared" si="23"/>
        <v>-2.8243621803717867E-2</v>
      </c>
      <c r="X44" s="67">
        <f t="shared" si="23"/>
        <v>-3.0134345201435542E-2</v>
      </c>
    </row>
    <row r="45" spans="1:24" s="51" customFormat="1" outlineLevel="1" x14ac:dyDescent="0.2">
      <c r="B45" s="60">
        <v>2026</v>
      </c>
      <c r="C45" s="67">
        <f t="shared" si="17"/>
        <v>1.0541663866603566</v>
      </c>
      <c r="D45" s="67">
        <f t="shared" si="24"/>
        <v>1.0159806543378691</v>
      </c>
      <c r="E45" s="67">
        <f t="shared" si="24"/>
        <v>0.96377637078387468</v>
      </c>
      <c r="F45" s="67">
        <f t="shared" si="24"/>
        <v>1.3327146404336967</v>
      </c>
      <c r="G45" s="67">
        <f t="shared" si="24"/>
        <v>1.2844388794477246</v>
      </c>
      <c r="H45" s="67">
        <f t="shared" si="19"/>
        <v>1.3540122924334852</v>
      </c>
      <c r="J45" s="51">
        <v>2026</v>
      </c>
      <c r="K45" s="67">
        <f t="shared" si="20"/>
        <v>1.0550273167007203</v>
      </c>
      <c r="L45" s="67">
        <f t="shared" si="25"/>
        <v>1.0083788998173877</v>
      </c>
      <c r="M45" s="67">
        <f t="shared" si="25"/>
        <v>0.95578463595690444</v>
      </c>
      <c r="N45" s="67">
        <f t="shared" si="25"/>
        <v>1.3526603756845708</v>
      </c>
      <c r="O45" s="67">
        <f t="shared" si="25"/>
        <v>1.2928520047470073</v>
      </c>
      <c r="P45" s="67">
        <f t="shared" si="22"/>
        <v>1.3639941814593819</v>
      </c>
      <c r="Q45" s="67"/>
      <c r="S45" s="67">
        <f t="shared" si="23"/>
        <v>-8.6093004036369436E-4</v>
      </c>
      <c r="T45" s="67">
        <f t="shared" si="23"/>
        <v>7.6017545204813963E-3</v>
      </c>
      <c r="U45" s="67">
        <f t="shared" si="23"/>
        <v>7.9917348269702426E-3</v>
      </c>
      <c r="V45" s="67">
        <f t="shared" si="23"/>
        <v>-1.9945735250874064E-2</v>
      </c>
      <c r="W45" s="67">
        <f t="shared" si="23"/>
        <v>-8.413125299282731E-3</v>
      </c>
      <c r="X45" s="67">
        <f t="shared" si="23"/>
        <v>-9.9818890258966952E-3</v>
      </c>
    </row>
    <row r="46" spans="1:24" s="51" customFormat="1" outlineLevel="1" x14ac:dyDescent="0.2">
      <c r="B46" s="60">
        <v>2027</v>
      </c>
      <c r="C46" s="67">
        <f t="shared" si="17"/>
        <v>1.0650914584015476</v>
      </c>
      <c r="D46" s="67">
        <f t="shared" si="24"/>
        <v>1.0343617033724317</v>
      </c>
      <c r="E46" s="67">
        <f t="shared" si="24"/>
        <v>0.97114824761130458</v>
      </c>
      <c r="F46" s="67">
        <f t="shared" si="24"/>
        <v>1.3653182550923266</v>
      </c>
      <c r="G46" s="67">
        <f t="shared" si="24"/>
        <v>1.3259264308646372</v>
      </c>
      <c r="H46" s="67">
        <f t="shared" si="19"/>
        <v>1.4122329159827753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K38:P38"/>
    <mergeCell ref="S38:X38"/>
    <mergeCell ref="C5:H5"/>
    <mergeCell ref="K5:P5"/>
    <mergeCell ref="S5:X5"/>
    <mergeCell ref="C22:H22"/>
    <mergeCell ref="K22:P22"/>
    <mergeCell ref="S22:X22"/>
    <mergeCell ref="C38:H3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07B5-33A3-4826-BF42-C673F319656F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40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8934.5596080115483</v>
      </c>
      <c r="D6" s="61">
        <v>5096.6356270846391</v>
      </c>
      <c r="E6" s="62">
        <f t="shared" ref="E6:E10" si="0">D6/C6</f>
        <v>0.5704406093518618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8934.5596080115483</v>
      </c>
      <c r="L6" s="61">
        <v>5096.6356270846391</v>
      </c>
      <c r="M6" s="62">
        <v>0.5704406093518618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8999.4611715848896</v>
      </c>
      <c r="D7" s="61">
        <v>5200.4000017635399</v>
      </c>
      <c r="E7" s="62">
        <f t="shared" si="0"/>
        <v>0.57785681860414106</v>
      </c>
      <c r="F7" s="63">
        <v>80.199289330435008</v>
      </c>
      <c r="G7" s="63">
        <f t="shared" si="1"/>
        <v>46.343706186798201</v>
      </c>
      <c r="H7" s="64">
        <f t="shared" si="2"/>
        <v>152229960.29703152</v>
      </c>
      <c r="J7" s="51">
        <v>2014</v>
      </c>
      <c r="K7" s="61">
        <v>8999.4611715848896</v>
      </c>
      <c r="L7" s="61">
        <v>5200.4000017635399</v>
      </c>
      <c r="M7" s="62">
        <v>0.57785681860414106</v>
      </c>
      <c r="N7" s="63">
        <v>80.199289330435008</v>
      </c>
      <c r="O7" s="63">
        <v>46.343706186798201</v>
      </c>
      <c r="P7" s="64">
        <v>152229960.29703152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8947.5833333333339</v>
      </c>
      <c r="D8" s="61">
        <v>5437.4918714797714</v>
      </c>
      <c r="E8" s="62">
        <f t="shared" si="0"/>
        <v>0.60770508291584557</v>
      </c>
      <c r="F8" s="63">
        <v>83.575390279317531</v>
      </c>
      <c r="G8" s="63">
        <f t="shared" si="1"/>
        <v>50.789189479416812</v>
      </c>
      <c r="H8" s="64">
        <f t="shared" si="2"/>
        <v>165870784.43433157</v>
      </c>
      <c r="J8" s="51">
        <v>2015</v>
      </c>
      <c r="K8" s="61">
        <v>8947.5833333333339</v>
      </c>
      <c r="L8" s="61">
        <v>5437.4918714797714</v>
      </c>
      <c r="M8" s="62">
        <v>0.60770508291584557</v>
      </c>
      <c r="N8" s="63">
        <v>83.575390279317531</v>
      </c>
      <c r="O8" s="63">
        <v>50.789189479416812</v>
      </c>
      <c r="P8" s="64">
        <v>165870784.43433157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8950</v>
      </c>
      <c r="D9" s="61">
        <v>5495.3414091296845</v>
      </c>
      <c r="E9" s="62">
        <f t="shared" si="0"/>
        <v>0.6140046267184005</v>
      </c>
      <c r="F9" s="63">
        <v>87.699058860820045</v>
      </c>
      <c r="G9" s="63">
        <f t="shared" si="1"/>
        <v>53.84762789939284</v>
      </c>
      <c r="H9" s="64">
        <f t="shared" si="2"/>
        <v>175906738.44034156</v>
      </c>
      <c r="J9" s="51">
        <v>2016</v>
      </c>
      <c r="K9" s="61">
        <v>8950</v>
      </c>
      <c r="L9" s="61">
        <v>5495.3414091296845</v>
      </c>
      <c r="M9" s="62">
        <v>0.6140046267184005</v>
      </c>
      <c r="N9" s="63">
        <v>87.699058860820045</v>
      </c>
      <c r="O9" s="63">
        <v>53.84762789939284</v>
      </c>
      <c r="P9" s="64">
        <v>175906738.44034156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8888.4166666666661</v>
      </c>
      <c r="D10" s="61">
        <v>5694.5103494623609</v>
      </c>
      <c r="E10" s="62">
        <f t="shared" si="0"/>
        <v>0.64066644971965703</v>
      </c>
      <c r="F10" s="63">
        <v>91.861885791267184</v>
      </c>
      <c r="G10" s="63">
        <f t="shared" si="1"/>
        <v>58.852828234443749</v>
      </c>
      <c r="H10" s="64">
        <f t="shared" si="2"/>
        <v>190934587.66621763</v>
      </c>
      <c r="J10" s="51">
        <v>2017</v>
      </c>
      <c r="K10" s="61">
        <v>8888.4166666666661</v>
      </c>
      <c r="L10" s="61">
        <v>5694.5103494623609</v>
      </c>
      <c r="M10" s="62">
        <v>0.64066644971965703</v>
      </c>
      <c r="N10" s="63">
        <v>91.861885791267184</v>
      </c>
      <c r="O10" s="63">
        <v>58.852828234443749</v>
      </c>
      <c r="P10" s="64">
        <v>190934587.66621763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9007.5</v>
      </c>
      <c r="D11" s="61">
        <v>6023.790905017916</v>
      </c>
      <c r="E11" s="62">
        <f>D11/C11</f>
        <v>0.66875280655208613</v>
      </c>
      <c r="F11" s="63">
        <v>96.17594593726561</v>
      </c>
      <c r="G11" s="63">
        <f>(H11/365)/C11</f>
        <v>64.317933768348084</v>
      </c>
      <c r="H11" s="64">
        <f>D11*F11*365</f>
        <v>211460482.77271429</v>
      </c>
      <c r="J11" s="51">
        <v>2018</v>
      </c>
      <c r="K11" s="61">
        <v>9007.5</v>
      </c>
      <c r="L11" s="61">
        <v>6023.790905017916</v>
      </c>
      <c r="M11" s="62">
        <v>0.66875280655208613</v>
      </c>
      <c r="N11" s="63">
        <v>96.17594593726561</v>
      </c>
      <c r="O11" s="63">
        <v>64.317933768348084</v>
      </c>
      <c r="P11" s="64">
        <v>211460482.77271429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9225.25</v>
      </c>
      <c r="D12" s="61">
        <v>6490.1335838333325</v>
      </c>
      <c r="E12" s="62">
        <f t="shared" ref="E12:E16" si="3">D12/C12</f>
        <v>0.70351845032203275</v>
      </c>
      <c r="F12" s="63">
        <v>96.937905612213925</v>
      </c>
      <c r="G12" s="63">
        <f t="shared" ref="G12:G16" si="4">(H12/365)/C12</f>
        <v>68.197605133768221</v>
      </c>
      <c r="H12" s="64">
        <f t="shared" ref="H12:H16" si="5">D12*F12*365</f>
        <v>229636084.21750778</v>
      </c>
      <c r="J12" s="51">
        <v>2019</v>
      </c>
      <c r="K12" s="61">
        <v>9225.25</v>
      </c>
      <c r="L12" s="61">
        <v>6490.1335838333325</v>
      </c>
      <c r="M12" s="62">
        <v>0.70351845032203275</v>
      </c>
      <c r="N12" s="63">
        <v>96.937905612213925</v>
      </c>
      <c r="O12" s="63">
        <v>68.197605133768221</v>
      </c>
      <c r="P12" s="64">
        <v>229636084.21750778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9310.5</v>
      </c>
      <c r="D13" s="61">
        <v>5326.6411754166666</v>
      </c>
      <c r="E13" s="62">
        <f t="shared" si="3"/>
        <v>0.57211118365465508</v>
      </c>
      <c r="F13" s="63">
        <v>96.253682532823603</v>
      </c>
      <c r="G13" s="63">
        <f t="shared" si="4"/>
        <v>55.067808244973115</v>
      </c>
      <c r="H13" s="64">
        <f t="shared" si="5"/>
        <v>187138722.4626601</v>
      </c>
      <c r="J13" s="51">
        <v>2020</v>
      </c>
      <c r="K13" s="61">
        <v>9310.5</v>
      </c>
      <c r="L13" s="61">
        <v>5326.6411754166666</v>
      </c>
      <c r="M13" s="62">
        <v>0.57211118365465508</v>
      </c>
      <c r="N13" s="63">
        <v>96.253682532823603</v>
      </c>
      <c r="O13" s="63">
        <v>55.067808244973115</v>
      </c>
      <c r="P13" s="64">
        <v>187138722.4626601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9397.3333333333339</v>
      </c>
      <c r="D14" s="61">
        <v>6482.3765158351207</v>
      </c>
      <c r="E14" s="62">
        <f t="shared" si="3"/>
        <v>0.68981021380197793</v>
      </c>
      <c r="F14" s="63">
        <v>112.80874162110894</v>
      </c>
      <c r="G14" s="63">
        <f t="shared" si="4"/>
        <v>77.816622176389231</v>
      </c>
      <c r="H14" s="64">
        <f t="shared" si="5"/>
        <v>266913089.17493981</v>
      </c>
      <c r="J14" s="51">
        <v>2021</v>
      </c>
      <c r="K14" s="61">
        <v>9397.3333333333339</v>
      </c>
      <c r="L14" s="61">
        <v>6482.3765158351207</v>
      </c>
      <c r="M14" s="62">
        <v>0.68981021380197793</v>
      </c>
      <c r="N14" s="63">
        <v>112.80874162110894</v>
      </c>
      <c r="O14" s="63">
        <v>77.816622176389231</v>
      </c>
      <c r="P14" s="64">
        <v>266913089.17493981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9497.3333333333339</v>
      </c>
      <c r="D15" s="61">
        <v>5715.7257872503787</v>
      </c>
      <c r="E15" s="62">
        <f t="shared" si="3"/>
        <v>0.60182427915734715</v>
      </c>
      <c r="F15" s="63">
        <v>119.44743072784284</v>
      </c>
      <c r="G15" s="63">
        <f t="shared" si="4"/>
        <v>71.886363894981173</v>
      </c>
      <c r="H15" s="64">
        <f t="shared" si="5"/>
        <v>249195997.41165614</v>
      </c>
      <c r="J15" s="51">
        <v>2022</v>
      </c>
      <c r="K15" s="61">
        <v>9497.3333333333339</v>
      </c>
      <c r="L15" s="61">
        <v>5715.7257872503787</v>
      </c>
      <c r="M15" s="62">
        <v>0.60182427915734715</v>
      </c>
      <c r="N15" s="63">
        <v>119.44743072784284</v>
      </c>
      <c r="O15" s="63">
        <v>71.886363894981173</v>
      </c>
      <c r="P15" s="64">
        <v>249195997.41165614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9583.0349462365593</v>
      </c>
      <c r="D16" s="61">
        <v>5270.2036966610058</v>
      </c>
      <c r="E16" s="65">
        <f t="shared" si="3"/>
        <v>0.54995142209417858</v>
      </c>
      <c r="F16" s="63">
        <v>117.9789232160835</v>
      </c>
      <c r="G16" s="63">
        <f t="shared" si="4"/>
        <v>64.882676599825018</v>
      </c>
      <c r="H16" s="64">
        <f t="shared" si="5"/>
        <v>226947129.4004432</v>
      </c>
      <c r="J16" s="51">
        <v>2023</v>
      </c>
      <c r="K16" s="61">
        <v>9583.0349462365593</v>
      </c>
      <c r="L16" s="61">
        <v>5270.2036966610058</v>
      </c>
      <c r="M16" s="65">
        <v>0.54995142209417858</v>
      </c>
      <c r="N16" s="63">
        <v>117.9789232160835</v>
      </c>
      <c r="O16" s="63">
        <v>64.882676599825018</v>
      </c>
      <c r="P16" s="64">
        <v>226947129.4004432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9686.8333333333339</v>
      </c>
      <c r="D17" s="61">
        <v>5413.1633929307445</v>
      </c>
      <c r="E17" s="65">
        <f t="shared" ref="E17:E19" si="7">D17/C17</f>
        <v>0.55881661288664108</v>
      </c>
      <c r="F17" s="63">
        <v>116.94443165300896</v>
      </c>
      <c r="G17" s="63">
        <f t="shared" ref="G17:G19" si="8">(H17/365)/C17</f>
        <v>65.350491192287762</v>
      </c>
      <c r="H17" s="64">
        <f t="shared" ref="H17:H19" si="9">D17*F17*365</f>
        <v>231059350.49737322</v>
      </c>
      <c r="J17" s="51">
        <v>2024</v>
      </c>
      <c r="K17" s="61">
        <v>9665.3333333333339</v>
      </c>
      <c r="L17" s="61">
        <v>5470.3711387466437</v>
      </c>
      <c r="M17" s="65">
        <v>0.56597852863291243</v>
      </c>
      <c r="N17" s="63">
        <v>118.65405050567415</v>
      </c>
      <c r="O17" s="63">
        <v>67.155644921536748</v>
      </c>
      <c r="P17" s="64">
        <v>236914818.08429366</v>
      </c>
      <c r="Q17" s="61"/>
      <c r="R17" s="59"/>
      <c r="S17" s="61">
        <f t="shared" si="6"/>
        <v>21.5</v>
      </c>
      <c r="T17" s="61">
        <f t="shared" si="6"/>
        <v>-57.207745815899216</v>
      </c>
      <c r="U17" s="65">
        <f t="shared" si="6"/>
        <v>-7.1619157462713412E-3</v>
      </c>
      <c r="V17" s="63">
        <f t="shared" si="6"/>
        <v>-1.7096188526651872</v>
      </c>
      <c r="W17" s="63">
        <f t="shared" si="6"/>
        <v>-1.8051537292489854</v>
      </c>
      <c r="X17" s="64">
        <f t="shared" si="6"/>
        <v>-5855467.5869204402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9856</v>
      </c>
      <c r="D18" s="61">
        <v>5524.7185168722908</v>
      </c>
      <c r="E18" s="65">
        <f t="shared" si="7"/>
        <v>0.56054368068915283</v>
      </c>
      <c r="F18" s="63">
        <v>118.5775001280517</v>
      </c>
      <c r="G18" s="63">
        <f t="shared" si="8"/>
        <v>66.4678683686966</v>
      </c>
      <c r="H18" s="64">
        <f t="shared" si="9"/>
        <v>239114168.38428387</v>
      </c>
      <c r="J18" s="51">
        <v>2025</v>
      </c>
      <c r="K18" s="61">
        <v>9806</v>
      </c>
      <c r="L18" s="61">
        <v>5566.9621042030521</v>
      </c>
      <c r="M18" s="65">
        <v>0.56770978015531837</v>
      </c>
      <c r="N18" s="63">
        <v>120.32284136715798</v>
      </c>
      <c r="O18" s="63">
        <v>68.308453820212506</v>
      </c>
      <c r="P18" s="64">
        <v>244488934.82876641</v>
      </c>
      <c r="Q18" s="61"/>
      <c r="R18" s="59"/>
      <c r="S18" s="61">
        <f t="shared" si="6"/>
        <v>50</v>
      </c>
      <c r="T18" s="61">
        <f t="shared" si="6"/>
        <v>-42.243587330761329</v>
      </c>
      <c r="U18" s="65">
        <f t="shared" si="6"/>
        <v>-7.166099466165532E-3</v>
      </c>
      <c r="V18" s="63">
        <f t="shared" si="6"/>
        <v>-1.7453412391062813</v>
      </c>
      <c r="W18" s="63">
        <f t="shared" si="6"/>
        <v>-1.8405854515159064</v>
      </c>
      <c r="X18" s="64">
        <f t="shared" si="6"/>
        <v>-5374766.4444825351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9898.9583333333339</v>
      </c>
      <c r="D19" s="61">
        <v>5637.7567675199789</v>
      </c>
      <c r="E19" s="65">
        <f t="shared" si="7"/>
        <v>0.56953030588437115</v>
      </c>
      <c r="F19" s="63">
        <v>121.37132304213803</v>
      </c>
      <c r="G19" s="63">
        <f t="shared" si="8"/>
        <v>69.124646737779699</v>
      </c>
      <c r="H19" s="64">
        <f t="shared" si="9"/>
        <v>249755629.22023854</v>
      </c>
      <c r="J19" s="51">
        <v>2026</v>
      </c>
      <c r="K19" s="61">
        <v>9929.6750000000011</v>
      </c>
      <c r="L19" s="61">
        <v>5677.9796586652883</v>
      </c>
      <c r="M19" s="65">
        <v>0.57181928498820833</v>
      </c>
      <c r="N19" s="63">
        <v>123.57056869433065</v>
      </c>
      <c r="O19" s="63">
        <v>70.660034236378436</v>
      </c>
      <c r="P19" s="64">
        <v>256095379.04148054</v>
      </c>
      <c r="Q19" s="61"/>
      <c r="R19" s="59"/>
      <c r="S19" s="61">
        <f t="shared" si="6"/>
        <v>-30.716666666667152</v>
      </c>
      <c r="T19" s="61">
        <f t="shared" si="6"/>
        <v>-40.222891145309404</v>
      </c>
      <c r="U19" s="65">
        <f t="shared" si="6"/>
        <v>-2.2889791038371854E-3</v>
      </c>
      <c r="V19" s="63">
        <f t="shared" si="6"/>
        <v>-2.1992456521926158</v>
      </c>
      <c r="W19" s="63">
        <f t="shared" si="6"/>
        <v>-1.5353874985987375</v>
      </c>
      <c r="X19" s="64">
        <f t="shared" si="6"/>
        <v>-6339749.8212420046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10122.572916666666</v>
      </c>
      <c r="D20" s="61">
        <v>5698.6367821367667</v>
      </c>
      <c r="E20" s="65">
        <f t="shared" ref="E20" si="10">D20/C20</f>
        <v>0.56296327317672823</v>
      </c>
      <c r="F20" s="63">
        <v>123.45006255534796</v>
      </c>
      <c r="G20" s="63">
        <f t="shared" ref="G20" si="11">(H20/365)/C20</f>
        <v>69.497851290030539</v>
      </c>
      <c r="H20" s="64">
        <f t="shared" ref="H20" si="12">D20*F20*365</f>
        <v>256776429.54077157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3">B7</f>
        <v>2014</v>
      </c>
      <c r="C23" s="62">
        <f t="shared" ref="C23:H36" si="14">C7/C6-1</f>
        <v>7.264103259789545E-3</v>
      </c>
      <c r="D23" s="62">
        <f t="shared" si="14"/>
        <v>2.035938651911362E-2</v>
      </c>
      <c r="E23" s="62">
        <f t="shared" si="14"/>
        <v>1.3000843787586591E-2</v>
      </c>
      <c r="F23" s="62" t="e">
        <f t="shared" si="14"/>
        <v>#DIV/0!</v>
      </c>
      <c r="G23" s="62" t="e">
        <f t="shared" si="14"/>
        <v>#DIV/0!</v>
      </c>
      <c r="H23" s="62" t="e">
        <f t="shared" si="14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3"/>
        <v>2015</v>
      </c>
      <c r="C24" s="62">
        <f t="shared" si="14"/>
        <v>-5.7645493727286334E-3</v>
      </c>
      <c r="D24" s="62">
        <f t="shared" si="14"/>
        <v>4.5591083308174296E-2</v>
      </c>
      <c r="E24" s="62">
        <f t="shared" si="14"/>
        <v>5.1653391204771637E-2</v>
      </c>
      <c r="F24" s="62">
        <f t="shared" si="14"/>
        <v>4.2096394831784512E-2</v>
      </c>
      <c r="G24" s="62">
        <f t="shared" si="14"/>
        <v>9.5924207587113175E-2</v>
      </c>
      <c r="H24" s="62">
        <f t="shared" si="14"/>
        <v>8.9606698383708716E-2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3"/>
        <v>2016</v>
      </c>
      <c r="C25" s="62">
        <f t="shared" si="14"/>
        <v>2.7009155172241783E-4</v>
      </c>
      <c r="D25" s="62">
        <f t="shared" si="14"/>
        <v>1.0639011334129922E-2</v>
      </c>
      <c r="E25" s="62">
        <f t="shared" si="14"/>
        <v>1.0366119980976585E-2</v>
      </c>
      <c r="F25" s="62">
        <f t="shared" si="14"/>
        <v>4.9340703856970203E-2</v>
      </c>
      <c r="G25" s="62">
        <f t="shared" si="14"/>
        <v>6.0218295494073759E-2</v>
      </c>
      <c r="H25" s="62">
        <f t="shared" si="14"/>
        <v>6.050465149866846E-2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3"/>
        <v>2017</v>
      </c>
      <c r="C26" s="62">
        <f t="shared" si="14"/>
        <v>-6.8808193668529194E-3</v>
      </c>
      <c r="D26" s="62">
        <f t="shared" si="14"/>
        <v>3.6243233223287374E-2</v>
      </c>
      <c r="E26" s="62">
        <f t="shared" si="14"/>
        <v>4.3422837289928795E-2</v>
      </c>
      <c r="F26" s="62">
        <f t="shared" si="14"/>
        <v>4.7467179061221332E-2</v>
      </c>
      <c r="G26" s="62">
        <f t="shared" si="14"/>
        <v>9.2951175944137487E-2</v>
      </c>
      <c r="H26" s="62">
        <f t="shared" si="14"/>
        <v>8.5430776325676305E-2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3"/>
        <v>2018</v>
      </c>
      <c r="C27" s="62">
        <f t="shared" si="14"/>
        <v>1.339758674679592E-2</v>
      </c>
      <c r="D27" s="62">
        <f t="shared" si="14"/>
        <v>5.7824208816591893E-2</v>
      </c>
      <c r="E27" s="62">
        <f t="shared" si="14"/>
        <v>4.3839281493075033E-2</v>
      </c>
      <c r="F27" s="62">
        <f t="shared" si="14"/>
        <v>4.6962460097989212E-2</v>
      </c>
      <c r="G27" s="62">
        <f t="shared" si="14"/>
        <v>9.2860542098907484E-2</v>
      </c>
      <c r="H27" s="62">
        <f t="shared" si="14"/>
        <v>0.10750223601382802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3"/>
        <v>2019</v>
      </c>
      <c r="C28" s="62">
        <f t="shared" si="14"/>
        <v>2.4174299195115267E-2</v>
      </c>
      <c r="D28" s="62">
        <f t="shared" si="14"/>
        <v>7.741681047178206E-2</v>
      </c>
      <c r="E28" s="62">
        <f t="shared" si="14"/>
        <v>5.1985791206154541E-2</v>
      </c>
      <c r="F28" s="62">
        <f t="shared" si="14"/>
        <v>7.9225597161822758E-3</v>
      </c>
      <c r="G28" s="62">
        <f t="shared" si="14"/>
        <v>6.0320211457560724E-2</v>
      </c>
      <c r="H28" s="62">
        <f t="shared" si="14"/>
        <v>8.5952709491963653E-2</v>
      </c>
      <c r="J28" s="51">
        <v>2019</v>
      </c>
      <c r="K28" s="62">
        <f t="shared" ref="K28:P35" si="15">K12/K11-1</f>
        <v>2.4174299195115267E-2</v>
      </c>
      <c r="L28" s="62">
        <f t="shared" si="15"/>
        <v>7.741681047178206E-2</v>
      </c>
      <c r="M28" s="62">
        <f t="shared" si="15"/>
        <v>5.1985791206154541E-2</v>
      </c>
      <c r="N28" s="62">
        <f t="shared" si="15"/>
        <v>7.9225597161822758E-3</v>
      </c>
      <c r="O28" s="62">
        <f t="shared" si="15"/>
        <v>6.0320211457560724E-2</v>
      </c>
      <c r="P28" s="62">
        <f t="shared" si="15"/>
        <v>8.5952709491963653E-2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</v>
      </c>
      <c r="X28" s="62">
        <f t="shared" si="16"/>
        <v>0</v>
      </c>
    </row>
    <row r="29" spans="1:31" s="51" customFormat="1" x14ac:dyDescent="0.2">
      <c r="B29" s="60">
        <f t="shared" si="13"/>
        <v>2020</v>
      </c>
      <c r="C29" s="62">
        <f t="shared" si="14"/>
        <v>9.2409419798922254E-3</v>
      </c>
      <c r="D29" s="62">
        <f t="shared" si="14"/>
        <v>-0.1792709492628749</v>
      </c>
      <c r="E29" s="62">
        <f t="shared" si="14"/>
        <v>-0.18678581436951158</v>
      </c>
      <c r="F29" s="62">
        <f t="shared" si="14"/>
        <v>-7.0583645795635475E-3</v>
      </c>
      <c r="G29" s="62">
        <f t="shared" si="14"/>
        <v>-0.19252577657296432</v>
      </c>
      <c r="H29" s="62">
        <f t="shared" si="14"/>
        <v>-0.18506395412401666</v>
      </c>
      <c r="J29" s="51">
        <v>2020</v>
      </c>
      <c r="K29" s="62">
        <f t="shared" si="15"/>
        <v>9.2409419798922254E-3</v>
      </c>
      <c r="L29" s="62">
        <f t="shared" si="15"/>
        <v>-0.1792709492628749</v>
      </c>
      <c r="M29" s="62">
        <f t="shared" si="15"/>
        <v>-0.18678581436951158</v>
      </c>
      <c r="N29" s="62">
        <f t="shared" si="15"/>
        <v>-7.0583645795635475E-3</v>
      </c>
      <c r="O29" s="62">
        <f t="shared" si="15"/>
        <v>-0.19252577657296432</v>
      </c>
      <c r="P29" s="62">
        <f t="shared" si="15"/>
        <v>-0.18506395412401666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 t="shared" si="13"/>
        <v>2021</v>
      </c>
      <c r="C30" s="62">
        <f t="shared" si="14"/>
        <v>9.3263877700804354E-3</v>
      </c>
      <c r="D30" s="62">
        <f t="shared" si="14"/>
        <v>0.21697262915932169</v>
      </c>
      <c r="E30" s="62">
        <f t="shared" si="14"/>
        <v>0.20572754651545111</v>
      </c>
      <c r="F30" s="62">
        <f t="shared" si="14"/>
        <v>0.171994033398565</v>
      </c>
      <c r="G30" s="62">
        <f t="shared" si="14"/>
        <v>0.41310549042039901</v>
      </c>
      <c r="H30" s="62">
        <f t="shared" si="14"/>
        <v>0.4262846601840895</v>
      </c>
      <c r="J30" s="51">
        <v>2021</v>
      </c>
      <c r="K30" s="62">
        <f t="shared" si="15"/>
        <v>9.3263877700804354E-3</v>
      </c>
      <c r="L30" s="62">
        <f t="shared" si="15"/>
        <v>0.21697262915932169</v>
      </c>
      <c r="M30" s="62">
        <f t="shared" si="15"/>
        <v>0.20572754651545111</v>
      </c>
      <c r="N30" s="62">
        <f t="shared" si="15"/>
        <v>0.171994033398565</v>
      </c>
      <c r="O30" s="62">
        <f t="shared" si="15"/>
        <v>0.41310549042039901</v>
      </c>
      <c r="P30" s="62">
        <f t="shared" si="15"/>
        <v>0.4262846601840895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 t="shared" si="13"/>
        <v>2022</v>
      </c>
      <c r="C31" s="62">
        <f t="shared" si="14"/>
        <v>1.0641316685584545E-2</v>
      </c>
      <c r="D31" s="62">
        <f t="shared" si="14"/>
        <v>-0.11826692366788183</v>
      </c>
      <c r="E31" s="62">
        <f t="shared" si="14"/>
        <v>-0.12755093050838573</v>
      </c>
      <c r="F31" s="62">
        <f t="shared" si="14"/>
        <v>5.8849066227786517E-2</v>
      </c>
      <c r="G31" s="62">
        <f t="shared" si="14"/>
        <v>-7.6208117437502887E-2</v>
      </c>
      <c r="H31" s="62">
        <f t="shared" si="14"/>
        <v>-6.6377755463582933E-2</v>
      </c>
      <c r="J31" s="51">
        <v>2022</v>
      </c>
      <c r="K31" s="62">
        <f t="shared" si="15"/>
        <v>1.0641316685584545E-2</v>
      </c>
      <c r="L31" s="62">
        <f t="shared" si="15"/>
        <v>-0.11826692366788183</v>
      </c>
      <c r="M31" s="62">
        <f t="shared" si="15"/>
        <v>-0.12755093050838573</v>
      </c>
      <c r="N31" s="62">
        <f t="shared" si="15"/>
        <v>5.8849066227786517E-2</v>
      </c>
      <c r="O31" s="62">
        <f t="shared" si="15"/>
        <v>-7.6208117437502887E-2</v>
      </c>
      <c r="P31" s="62">
        <f t="shared" si="15"/>
        <v>-6.6377755463582933E-2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4"/>
        <v>9.0237553948362415E-3</v>
      </c>
      <c r="D32" s="62">
        <f t="shared" si="14"/>
        <v>-7.7946722283837366E-2</v>
      </c>
      <c r="E32" s="62">
        <f t="shared" si="14"/>
        <v>-8.6192695874282577E-2</v>
      </c>
      <c r="F32" s="62">
        <f t="shared" si="14"/>
        <v>-1.2294174121712964E-2</v>
      </c>
      <c r="G32" s="62">
        <f t="shared" si="14"/>
        <v>-9.7427201984897183E-2</v>
      </c>
      <c r="H32" s="62">
        <f t="shared" si="14"/>
        <v>-8.9282605829576034E-2</v>
      </c>
      <c r="J32" s="51">
        <v>2023</v>
      </c>
      <c r="K32" s="62">
        <f t="shared" si="15"/>
        <v>9.0237553948362415E-3</v>
      </c>
      <c r="L32" s="62">
        <f t="shared" si="15"/>
        <v>-7.7946722283837366E-2</v>
      </c>
      <c r="M32" s="62">
        <f t="shared" si="15"/>
        <v>-8.6192695874282577E-2</v>
      </c>
      <c r="N32" s="62">
        <f t="shared" si="15"/>
        <v>-1.2294174121712964E-2</v>
      </c>
      <c r="O32" s="62">
        <f t="shared" si="15"/>
        <v>-9.7427201984897183E-2</v>
      </c>
      <c r="P32" s="62">
        <f t="shared" si="15"/>
        <v>-8.9282605829576034E-2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4"/>
        <v>1.0831473294119487E-2</v>
      </c>
      <c r="D33" s="62">
        <f t="shared" si="14"/>
        <v>2.7126028612577624E-2</v>
      </c>
      <c r="E33" s="62">
        <f t="shared" si="14"/>
        <v>1.6119952483629296E-2</v>
      </c>
      <c r="F33" s="62">
        <f t="shared" si="14"/>
        <v>-8.7684438446672397E-3</v>
      </c>
      <c r="G33" s="62">
        <f t="shared" si="14"/>
        <v>7.2101617408306673E-3</v>
      </c>
      <c r="H33" s="62">
        <f t="shared" si="14"/>
        <v>1.8119731709292042E-2</v>
      </c>
      <c r="J33" s="51">
        <v>2024</v>
      </c>
      <c r="K33" s="62">
        <f t="shared" si="15"/>
        <v>8.5879251780349719E-3</v>
      </c>
      <c r="L33" s="62">
        <f t="shared" si="15"/>
        <v>3.7980968783513314E-2</v>
      </c>
      <c r="M33" s="62">
        <f t="shared" si="15"/>
        <v>2.9142767697015293E-2</v>
      </c>
      <c r="N33" s="62">
        <f t="shared" si="15"/>
        <v>5.7224398323598713E-3</v>
      </c>
      <c r="O33" s="62">
        <f t="shared" si="15"/>
        <v>3.5031975264070203E-2</v>
      </c>
      <c r="P33" s="62">
        <f t="shared" si="15"/>
        <v>4.3920752424511544E-2</v>
      </c>
      <c r="Q33" s="62"/>
      <c r="S33" s="62">
        <f t="shared" si="16"/>
        <v>2.243548116084515E-3</v>
      </c>
      <c r="T33" s="62">
        <f t="shared" si="16"/>
        <v>-1.085494017093569E-2</v>
      </c>
      <c r="U33" s="62">
        <f t="shared" si="16"/>
        <v>-1.3022815213385996E-2</v>
      </c>
      <c r="V33" s="62">
        <f t="shared" si="16"/>
        <v>-1.4490883677027111E-2</v>
      </c>
      <c r="W33" s="62">
        <f t="shared" si="16"/>
        <v>-2.7821813523239536E-2</v>
      </c>
      <c r="X33" s="62">
        <f t="shared" si="16"/>
        <v>-2.5801020715219503E-2</v>
      </c>
    </row>
    <row r="34" spans="1:24" s="51" customFormat="1" outlineLevel="1" x14ac:dyDescent="0.2">
      <c r="B34" s="60">
        <v>2025</v>
      </c>
      <c r="C34" s="62">
        <f t="shared" si="14"/>
        <v>1.7463567385282319E-2</v>
      </c>
      <c r="D34" s="62">
        <f t="shared" si="14"/>
        <v>2.0608120583840206E-2</v>
      </c>
      <c r="E34" s="62">
        <f t="shared" si="14"/>
        <v>3.0905806353722642E-3</v>
      </c>
      <c r="F34" s="62">
        <f t="shared" si="14"/>
        <v>1.3964482549184476E-2</v>
      </c>
      <c r="G34" s="62">
        <f t="shared" si="14"/>
        <v>1.7098221543906389E-2</v>
      </c>
      <c r="H34" s="62">
        <f t="shared" si="14"/>
        <v>3.486038487328913E-2</v>
      </c>
      <c r="J34" s="51">
        <v>2025</v>
      </c>
      <c r="K34" s="62">
        <f t="shared" si="15"/>
        <v>1.455373154917905E-2</v>
      </c>
      <c r="L34" s="62">
        <f t="shared" si="15"/>
        <v>1.7657113750885189E-2</v>
      </c>
      <c r="M34" s="62">
        <f t="shared" si="15"/>
        <v>3.0588643116686853E-3</v>
      </c>
      <c r="N34" s="62">
        <f t="shared" si="15"/>
        <v>1.406433960216158E-2</v>
      </c>
      <c r="O34" s="62">
        <f t="shared" si="15"/>
        <v>1.7166224820306164E-2</v>
      </c>
      <c r="P34" s="62">
        <f t="shared" si="15"/>
        <v>3.1969788997233239E-2</v>
      </c>
      <c r="Q34" s="62"/>
      <c r="S34" s="62">
        <f t="shared" si="16"/>
        <v>2.9098358361032695E-3</v>
      </c>
      <c r="T34" s="62">
        <f t="shared" si="16"/>
        <v>2.9510068329550165E-3</v>
      </c>
      <c r="U34" s="62">
        <f t="shared" si="16"/>
        <v>3.1716323703578908E-5</v>
      </c>
      <c r="V34" s="62">
        <f t="shared" si="16"/>
        <v>-9.9857052977103677E-5</v>
      </c>
      <c r="W34" s="62">
        <f t="shared" si="16"/>
        <v>-6.8003276399775103E-5</v>
      </c>
      <c r="X34" s="62">
        <f t="shared" si="16"/>
        <v>2.8905958760558903E-3</v>
      </c>
    </row>
    <row r="35" spans="1:24" s="51" customFormat="1" outlineLevel="1" x14ac:dyDescent="0.2">
      <c r="B35" s="60">
        <v>2026</v>
      </c>
      <c r="C35" s="62">
        <f t="shared" si="14"/>
        <v>4.3585971320347916E-3</v>
      </c>
      <c r="D35" s="62">
        <f t="shared" si="14"/>
        <v>2.0460454284227048E-2</v>
      </c>
      <c r="E35" s="62">
        <f t="shared" si="14"/>
        <v>1.6031980209231467E-2</v>
      </c>
      <c r="F35" s="62">
        <f t="shared" si="14"/>
        <v>2.3561155455877225E-2</v>
      </c>
      <c r="G35" s="62">
        <f t="shared" si="14"/>
        <v>3.9970867643083885E-2</v>
      </c>
      <c r="H35" s="62">
        <f t="shared" si="14"/>
        <v>4.4503681684192831E-2</v>
      </c>
      <c r="J35" s="51">
        <v>2026</v>
      </c>
      <c r="K35" s="62">
        <f t="shared" si="15"/>
        <v>1.2612176218641746E-2</v>
      </c>
      <c r="L35" s="62">
        <f t="shared" si="15"/>
        <v>1.9942214871270236E-2</v>
      </c>
      <c r="M35" s="62">
        <f t="shared" si="15"/>
        <v>7.2387423584030497E-3</v>
      </c>
      <c r="N35" s="62">
        <f t="shared" si="15"/>
        <v>2.6991777207641121E-2</v>
      </c>
      <c r="O35" s="62">
        <f t="shared" si="15"/>
        <v>3.4425906087045544E-2</v>
      </c>
      <c r="P35" s="62">
        <f t="shared" si="15"/>
        <v>4.7472267899743459E-2</v>
      </c>
      <c r="Q35" s="62"/>
      <c r="S35" s="62">
        <f t="shared" si="16"/>
        <v>-8.2535790866069547E-3</v>
      </c>
      <c r="T35" s="62">
        <f t="shared" si="16"/>
        <v>5.1823941295681131E-4</v>
      </c>
      <c r="U35" s="62">
        <f t="shared" si="16"/>
        <v>8.793237850828417E-3</v>
      </c>
      <c r="V35" s="62">
        <f t="shared" si="16"/>
        <v>-3.4306217517638959E-3</v>
      </c>
      <c r="W35" s="62">
        <f t="shared" si="16"/>
        <v>5.5449615560383414E-3</v>
      </c>
      <c r="X35" s="62">
        <f t="shared" si="16"/>
        <v>-2.9685862155506282E-3</v>
      </c>
    </row>
    <row r="36" spans="1:24" s="51" customFormat="1" outlineLevel="1" x14ac:dyDescent="0.2">
      <c r="B36" s="60">
        <v>2027</v>
      </c>
      <c r="C36" s="62">
        <f t="shared" si="14"/>
        <v>2.2589708513101048E-2</v>
      </c>
      <c r="D36" s="62">
        <f t="shared" si="14"/>
        <v>1.0798623836971277E-2</v>
      </c>
      <c r="E36" s="62">
        <f t="shared" si="14"/>
        <v>-1.1530611522850509E-2</v>
      </c>
      <c r="F36" s="62">
        <f t="shared" si="14"/>
        <v>1.7127105984403146E-2</v>
      </c>
      <c r="G36" s="62">
        <f t="shared" si="14"/>
        <v>5.399008455935661E-3</v>
      </c>
      <c r="H36" s="62">
        <f t="shared" si="14"/>
        <v>2.8110678996315919E-2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17">C13/C$12</f>
        <v>1.0092409419798922</v>
      </c>
      <c r="D39" s="67">
        <f t="shared" ref="D39:G39" si="18">D13/D$12</f>
        <v>0.8207290507371251</v>
      </c>
      <c r="E39" s="67">
        <f t="shared" si="18"/>
        <v>0.81321418563048842</v>
      </c>
      <c r="F39" s="67">
        <f t="shared" si="18"/>
        <v>0.99294163542043645</v>
      </c>
      <c r="G39" s="67">
        <f t="shared" si="18"/>
        <v>0.80747422342703568</v>
      </c>
      <c r="H39" s="67">
        <f t="shared" ref="H39:H46" si="19">H13/H$12</f>
        <v>0.81493604587598334</v>
      </c>
      <c r="J39" s="51">
        <v>2020</v>
      </c>
      <c r="K39" s="67">
        <f t="shared" ref="K39:K45" si="20">K13/K$12</f>
        <v>1.0092409419798922</v>
      </c>
      <c r="L39" s="67">
        <f t="shared" ref="L39:O39" si="21">L13/L$12</f>
        <v>0.8207290507371251</v>
      </c>
      <c r="M39" s="67">
        <f t="shared" si="21"/>
        <v>0.81321418563048842</v>
      </c>
      <c r="N39" s="67">
        <f t="shared" si="21"/>
        <v>0.99294163542043645</v>
      </c>
      <c r="O39" s="67">
        <f t="shared" si="21"/>
        <v>0.80747422342703568</v>
      </c>
      <c r="P39" s="67">
        <f t="shared" ref="P39:P45" si="22">P13/P$12</f>
        <v>0.81493604587598334</v>
      </c>
      <c r="Q39" s="67"/>
      <c r="S39" s="67">
        <f t="shared" ref="S39:X45" si="23">C39-K39</f>
        <v>0</v>
      </c>
      <c r="T39" s="67">
        <f t="shared" si="23"/>
        <v>0</v>
      </c>
      <c r="U39" s="67">
        <f t="shared" si="23"/>
        <v>0</v>
      </c>
      <c r="V39" s="67">
        <f t="shared" si="23"/>
        <v>0</v>
      </c>
      <c r="W39" s="67">
        <f t="shared" si="23"/>
        <v>0</v>
      </c>
      <c r="X39" s="67">
        <f t="shared" si="23"/>
        <v>0</v>
      </c>
    </row>
    <row r="40" spans="1:24" s="51" customFormat="1" x14ac:dyDescent="0.2">
      <c r="B40" s="60">
        <f>B14</f>
        <v>2021</v>
      </c>
      <c r="C40" s="67">
        <f t="shared" si="17"/>
        <v>1.0186535143582378</v>
      </c>
      <c r="D40" s="67">
        <f t="shared" ref="D40:G46" si="24">D14/D$12</f>
        <v>0.99880479070299344</v>
      </c>
      <c r="E40" s="67">
        <f t="shared" si="24"/>
        <v>0.98051474483180945</v>
      </c>
      <c r="F40" s="67">
        <f t="shared" si="24"/>
        <v>1.1637216722257648</v>
      </c>
      <c r="G40" s="67">
        <f t="shared" si="24"/>
        <v>1.1410462584976921</v>
      </c>
      <c r="H40" s="67">
        <f t="shared" si="19"/>
        <v>1.1623307812639925</v>
      </c>
      <c r="J40" s="51">
        <v>2021</v>
      </c>
      <c r="K40" s="67">
        <f t="shared" si="20"/>
        <v>1.0186535143582378</v>
      </c>
      <c r="L40" s="67">
        <f t="shared" ref="L40:O45" si="25">L14/L$12</f>
        <v>0.99880479070299344</v>
      </c>
      <c r="M40" s="67">
        <f t="shared" si="25"/>
        <v>0.98051474483180945</v>
      </c>
      <c r="N40" s="67">
        <f t="shared" si="25"/>
        <v>1.1637216722257648</v>
      </c>
      <c r="O40" s="67">
        <f t="shared" si="25"/>
        <v>1.1410462584976921</v>
      </c>
      <c r="P40" s="67">
        <f t="shared" si="22"/>
        <v>1.1623307812639925</v>
      </c>
      <c r="Q40" s="67"/>
      <c r="S40" s="67">
        <f t="shared" si="23"/>
        <v>0</v>
      </c>
      <c r="T40" s="67">
        <f t="shared" si="23"/>
        <v>0</v>
      </c>
      <c r="U40" s="67">
        <f t="shared" si="23"/>
        <v>0</v>
      </c>
      <c r="V40" s="67">
        <f t="shared" si="23"/>
        <v>0</v>
      </c>
      <c r="W40" s="67">
        <f t="shared" si="23"/>
        <v>0</v>
      </c>
      <c r="X40" s="67">
        <f t="shared" si="23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1.0294933289974075</v>
      </c>
      <c r="D41" s="67">
        <f t="shared" si="24"/>
        <v>0.88067922076180782</v>
      </c>
      <c r="E41" s="67">
        <f t="shared" si="24"/>
        <v>0.85544917675131971</v>
      </c>
      <c r="F41" s="67">
        <f t="shared" si="24"/>
        <v>1.2322056059852893</v>
      </c>
      <c r="G41" s="67">
        <f t="shared" si="24"/>
        <v>1.0540892712284768</v>
      </c>
      <c r="H41" s="67">
        <f t="shared" si="19"/>
        <v>1.0851778728974559</v>
      </c>
      <c r="J41" s="51">
        <v>2022</v>
      </c>
      <c r="K41" s="67">
        <f t="shared" si="20"/>
        <v>1.0294933289974075</v>
      </c>
      <c r="L41" s="67">
        <f t="shared" si="25"/>
        <v>0.88067922076180782</v>
      </c>
      <c r="M41" s="67">
        <f t="shared" si="25"/>
        <v>0.85544917675131971</v>
      </c>
      <c r="N41" s="67">
        <f t="shared" si="25"/>
        <v>1.2322056059852893</v>
      </c>
      <c r="O41" s="67">
        <f t="shared" si="25"/>
        <v>1.0540892712284768</v>
      </c>
      <c r="P41" s="67">
        <f t="shared" si="22"/>
        <v>1.0851778728974559</v>
      </c>
      <c r="Q41" s="67"/>
      <c r="S41" s="67">
        <f t="shared" si="23"/>
        <v>0</v>
      </c>
      <c r="T41" s="67">
        <f t="shared" si="23"/>
        <v>0</v>
      </c>
      <c r="U41" s="67">
        <f t="shared" si="23"/>
        <v>0</v>
      </c>
      <c r="V41" s="67">
        <f t="shared" si="23"/>
        <v>0</v>
      </c>
      <c r="W41" s="67">
        <f t="shared" si="23"/>
        <v>0</v>
      </c>
      <c r="X41" s="67">
        <f t="shared" si="23"/>
        <v>0</v>
      </c>
    </row>
    <row r="42" spans="1:24" s="51" customFormat="1" outlineLevel="1" x14ac:dyDescent="0.2">
      <c r="B42" s="60">
        <v>2023</v>
      </c>
      <c r="C42" s="67">
        <f t="shared" si="17"/>
        <v>1.038783224978896</v>
      </c>
      <c r="D42" s="67">
        <f t="shared" si="24"/>
        <v>0.81203316211994092</v>
      </c>
      <c r="E42" s="67">
        <f t="shared" si="24"/>
        <v>0.78171570602368778</v>
      </c>
      <c r="F42" s="67">
        <f t="shared" si="24"/>
        <v>1.2170566557115554</v>
      </c>
      <c r="G42" s="67">
        <f t="shared" si="24"/>
        <v>0.9513923028903869</v>
      </c>
      <c r="H42" s="67">
        <f t="shared" si="19"/>
        <v>0.9882903646165746</v>
      </c>
      <c r="J42" s="51">
        <v>2023</v>
      </c>
      <c r="K42" s="67">
        <f t="shared" si="20"/>
        <v>1.038783224978896</v>
      </c>
      <c r="L42" s="67">
        <f t="shared" si="25"/>
        <v>0.81203316211994092</v>
      </c>
      <c r="M42" s="67">
        <f t="shared" si="25"/>
        <v>0.78171570602368778</v>
      </c>
      <c r="N42" s="67">
        <f t="shared" si="25"/>
        <v>1.2170566557115554</v>
      </c>
      <c r="O42" s="67">
        <f t="shared" si="25"/>
        <v>0.9513923028903869</v>
      </c>
      <c r="P42" s="67">
        <f t="shared" si="22"/>
        <v>0.9882903646165746</v>
      </c>
      <c r="Q42" s="67"/>
      <c r="S42" s="67">
        <f t="shared" si="23"/>
        <v>0</v>
      </c>
      <c r="T42" s="67">
        <f t="shared" si="23"/>
        <v>0</v>
      </c>
      <c r="U42" s="67">
        <f t="shared" si="23"/>
        <v>0</v>
      </c>
      <c r="V42" s="67">
        <f t="shared" si="23"/>
        <v>0</v>
      </c>
      <c r="W42" s="67">
        <f t="shared" si="23"/>
        <v>0</v>
      </c>
      <c r="X42" s="67">
        <f t="shared" si="23"/>
        <v>0</v>
      </c>
    </row>
    <row r="43" spans="1:24" s="51" customFormat="1" outlineLevel="1" x14ac:dyDescent="0.2">
      <c r="B43" s="60">
        <v>2024</v>
      </c>
      <c r="C43" s="67">
        <f t="shared" si="17"/>
        <v>1.0500347777386341</v>
      </c>
      <c r="D43" s="67">
        <f t="shared" si="24"/>
        <v>0.83406039690996836</v>
      </c>
      <c r="E43" s="67">
        <f t="shared" si="24"/>
        <v>0.79431692606049642</v>
      </c>
      <c r="F43" s="67">
        <f t="shared" si="24"/>
        <v>1.2063849627701702</v>
      </c>
      <c r="G43" s="67">
        <f t="shared" si="24"/>
        <v>0.95825199527320792</v>
      </c>
      <c r="H43" s="67">
        <f t="shared" si="19"/>
        <v>1.0061979208743055</v>
      </c>
      <c r="J43" s="51">
        <v>2024</v>
      </c>
      <c r="K43" s="67">
        <f t="shared" si="20"/>
        <v>1.0477042175912126</v>
      </c>
      <c r="L43" s="67">
        <f t="shared" si="25"/>
        <v>0.84287496830159603</v>
      </c>
      <c r="M43" s="67">
        <f t="shared" si="25"/>
        <v>0.80449706524944442</v>
      </c>
      <c r="N43" s="67">
        <f t="shared" si="25"/>
        <v>1.2240211891964381</v>
      </c>
      <c r="O43" s="67">
        <f t="shared" si="25"/>
        <v>0.98472145451166959</v>
      </c>
      <c r="P43" s="67">
        <f t="shared" si="22"/>
        <v>1.0316968210444295</v>
      </c>
      <c r="Q43" s="67"/>
      <c r="S43" s="67">
        <f t="shared" si="23"/>
        <v>2.330560147421501E-3</v>
      </c>
      <c r="T43" s="67">
        <f t="shared" si="23"/>
        <v>-8.814571391627668E-3</v>
      </c>
      <c r="U43" s="67">
        <f t="shared" si="23"/>
        <v>-1.0180139188948001E-2</v>
      </c>
      <c r="V43" s="67">
        <f t="shared" si="23"/>
        <v>-1.7636226426267942E-2</v>
      </c>
      <c r="W43" s="67">
        <f t="shared" si="23"/>
        <v>-2.6469459238461668E-2</v>
      </c>
      <c r="X43" s="67">
        <f t="shared" si="23"/>
        <v>-2.5498900170124017E-2</v>
      </c>
    </row>
    <row r="44" spans="1:24" s="51" customFormat="1" outlineLevel="1" x14ac:dyDescent="0.2">
      <c r="B44" s="60">
        <v>2025</v>
      </c>
      <c r="C44" s="67">
        <f t="shared" si="17"/>
        <v>1.0683721308365628</v>
      </c>
      <c r="D44" s="67">
        <f t="shared" si="24"/>
        <v>0.85124881414369458</v>
      </c>
      <c r="E44" s="67">
        <f t="shared" si="24"/>
        <v>0.79677182657052736</v>
      </c>
      <c r="F44" s="67">
        <f t="shared" si="24"/>
        <v>1.2232315045303728</v>
      </c>
      <c r="G44" s="67">
        <f t="shared" si="24"/>
        <v>0.97463640018327946</v>
      </c>
      <c r="H44" s="67">
        <f t="shared" si="19"/>
        <v>1.0412743676546869</v>
      </c>
      <c r="J44" s="51">
        <v>2025</v>
      </c>
      <c r="K44" s="67">
        <f t="shared" si="20"/>
        <v>1.0629522235169779</v>
      </c>
      <c r="L44" s="67">
        <f t="shared" si="25"/>
        <v>0.85775770749467095</v>
      </c>
      <c r="M44" s="67">
        <f t="shared" si="25"/>
        <v>0.80695791261117811</v>
      </c>
      <c r="N44" s="67">
        <f t="shared" si="25"/>
        <v>1.2412362388815383</v>
      </c>
      <c r="O44" s="67">
        <f t="shared" si="25"/>
        <v>1.001625404385196</v>
      </c>
      <c r="P44" s="67">
        <f t="shared" si="22"/>
        <v>1.0646799507223361</v>
      </c>
      <c r="Q44" s="67"/>
      <c r="S44" s="67">
        <f t="shared" si="23"/>
        <v>5.4199073195848602E-3</v>
      </c>
      <c r="T44" s="67">
        <f t="shared" si="23"/>
        <v>-6.5088933509763747E-3</v>
      </c>
      <c r="U44" s="67">
        <f t="shared" si="23"/>
        <v>-1.0186086040650744E-2</v>
      </c>
      <c r="V44" s="67">
        <f t="shared" si="23"/>
        <v>-1.8004734351165563E-2</v>
      </c>
      <c r="W44" s="67">
        <f t="shared" si="23"/>
        <v>-2.6989004201916522E-2</v>
      </c>
      <c r="X44" s="67">
        <f t="shared" si="23"/>
        <v>-2.3405583067649172E-2</v>
      </c>
    </row>
    <row r="45" spans="1:24" s="51" customFormat="1" outlineLevel="1" x14ac:dyDescent="0.2">
      <c r="B45" s="60">
        <v>2026</v>
      </c>
      <c r="C45" s="67">
        <f t="shared" si="17"/>
        <v>1.0730287345419727</v>
      </c>
      <c r="D45" s="67">
        <f t="shared" si="24"/>
        <v>0.86866575158998405</v>
      </c>
      <c r="E45" s="67">
        <f t="shared" si="24"/>
        <v>0.80954565672537937</v>
      </c>
      <c r="F45" s="67">
        <f t="shared" si="24"/>
        <v>1.2520522521671393</v>
      </c>
      <c r="G45" s="67">
        <f t="shared" si="24"/>
        <v>1.0135934627351373</v>
      </c>
      <c r="H45" s="67">
        <f t="shared" si="19"/>
        <v>1.0876149106587005</v>
      </c>
      <c r="J45" s="51">
        <v>2026</v>
      </c>
      <c r="K45" s="67">
        <f t="shared" si="20"/>
        <v>1.076358364271971</v>
      </c>
      <c r="L45" s="67">
        <f t="shared" si="25"/>
        <v>0.87486329600501789</v>
      </c>
      <c r="M45" s="67">
        <f t="shared" si="25"/>
        <v>0.81279927303464516</v>
      </c>
      <c r="N45" s="67">
        <f t="shared" si="25"/>
        <v>1.2747394109034791</v>
      </c>
      <c r="O45" s="67">
        <f t="shared" si="25"/>
        <v>1.0361072664909599</v>
      </c>
      <c r="P45" s="67">
        <f t="shared" si="22"/>
        <v>1.1152227225705127</v>
      </c>
      <c r="Q45" s="67"/>
      <c r="S45" s="67">
        <f t="shared" si="23"/>
        <v>-3.3296297299982847E-3</v>
      </c>
      <c r="T45" s="67">
        <f t="shared" si="23"/>
        <v>-6.1975444150338399E-3</v>
      </c>
      <c r="U45" s="67">
        <f t="shared" si="23"/>
        <v>-3.2536163092657944E-3</v>
      </c>
      <c r="V45" s="67">
        <f t="shared" si="23"/>
        <v>-2.2687158736339752E-2</v>
      </c>
      <c r="W45" s="67">
        <f t="shared" si="23"/>
        <v>-2.251380375582257E-2</v>
      </c>
      <c r="X45" s="67">
        <f t="shared" si="23"/>
        <v>-2.7607811911812163E-2</v>
      </c>
    </row>
    <row r="46" spans="1:24" s="51" customFormat="1" outlineLevel="1" x14ac:dyDescent="0.2">
      <c r="B46" s="60">
        <v>2027</v>
      </c>
      <c r="C46" s="67">
        <f t="shared" si="17"/>
        <v>1.0972681408814575</v>
      </c>
      <c r="D46" s="67">
        <f t="shared" si="24"/>
        <v>0.87804614628146438</v>
      </c>
      <c r="E46" s="67">
        <f t="shared" si="24"/>
        <v>0.80021110024766806</v>
      </c>
      <c r="F46" s="67">
        <f t="shared" si="24"/>
        <v>1.2734962837880166</v>
      </c>
      <c r="G46" s="67">
        <f t="shared" si="24"/>
        <v>1.0190658624113254</v>
      </c>
      <c r="H46" s="67">
        <f t="shared" si="19"/>
        <v>1.118188504283834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38:P38"/>
    <mergeCell ref="S38:X38"/>
    <mergeCell ref="C5:H5"/>
    <mergeCell ref="K5:P5"/>
    <mergeCell ref="S5:X5"/>
    <mergeCell ref="C22:H22"/>
    <mergeCell ref="K22:P22"/>
    <mergeCell ref="S22:X2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0F61-856D-4821-9D39-FF981B6EE3EF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41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58780.900177760806</v>
      </c>
      <c r="D6" s="61">
        <v>42991.115948238679</v>
      </c>
      <c r="E6" s="62">
        <f t="shared" ref="E6:E10" si="0">D6/C6</f>
        <v>0.73137899927065009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58780.900177760806</v>
      </c>
      <c r="L6" s="61">
        <v>42991.115948238679</v>
      </c>
      <c r="M6" s="62">
        <v>0.73137899927065009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59401.398307999712</v>
      </c>
      <c r="D7" s="61">
        <v>44309.629440519529</v>
      </c>
      <c r="E7" s="62">
        <f t="shared" si="0"/>
        <v>0.74593579785397501</v>
      </c>
      <c r="F7" s="63">
        <v>142.28550603666321</v>
      </c>
      <c r="G7" s="63">
        <f t="shared" si="1"/>
        <v>106.13585246851495</v>
      </c>
      <c r="H7" s="64">
        <f t="shared" si="2"/>
        <v>2301185587.2430935</v>
      </c>
      <c r="J7" s="51">
        <v>2014</v>
      </c>
      <c r="K7" s="61">
        <v>59401.398307999712</v>
      </c>
      <c r="L7" s="61">
        <v>44309.629440519529</v>
      </c>
      <c r="M7" s="62">
        <v>0.74593579785397501</v>
      </c>
      <c r="N7" s="63">
        <v>142.28550603666321</v>
      </c>
      <c r="O7" s="63">
        <v>106.13585246851495</v>
      </c>
      <c r="P7" s="64">
        <v>2301185587.2430935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60089.5</v>
      </c>
      <c r="D8" s="61">
        <v>45941.78382616485</v>
      </c>
      <c r="E8" s="62">
        <f t="shared" si="0"/>
        <v>0.76455593450045101</v>
      </c>
      <c r="F8" s="63">
        <v>150.82960595860962</v>
      </c>
      <c r="G8" s="63">
        <f t="shared" si="1"/>
        <v>115.31767033401957</v>
      </c>
      <c r="H8" s="64">
        <f t="shared" si="2"/>
        <v>2529224120.3106651</v>
      </c>
      <c r="J8" s="51">
        <v>2015</v>
      </c>
      <c r="K8" s="61">
        <v>60089.5</v>
      </c>
      <c r="L8" s="61">
        <v>45941.78382616485</v>
      </c>
      <c r="M8" s="62">
        <v>0.76455593450045101</v>
      </c>
      <c r="N8" s="63">
        <v>150.82960595860962</v>
      </c>
      <c r="O8" s="63">
        <v>115.31767033401957</v>
      </c>
      <c r="P8" s="64">
        <v>2529224120.3106651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60881.916666666664</v>
      </c>
      <c r="D9" s="61">
        <v>46945.968570255493</v>
      </c>
      <c r="E9" s="62">
        <f t="shared" si="0"/>
        <v>0.77109872915612043</v>
      </c>
      <c r="F9" s="63">
        <v>155.06519272304246</v>
      </c>
      <c r="G9" s="63">
        <f t="shared" si="1"/>
        <v>119.57057304508693</v>
      </c>
      <c r="H9" s="64">
        <f t="shared" si="2"/>
        <v>2657085267.329545</v>
      </c>
      <c r="J9" s="51">
        <v>2016</v>
      </c>
      <c r="K9" s="61">
        <v>60881.916666666664</v>
      </c>
      <c r="L9" s="61">
        <v>46945.968570255493</v>
      </c>
      <c r="M9" s="62">
        <v>0.77109872915612043</v>
      </c>
      <c r="N9" s="63">
        <v>155.06519272304246</v>
      </c>
      <c r="O9" s="63">
        <v>119.57057304508693</v>
      </c>
      <c r="P9" s="64">
        <v>2657085267.329545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61224.583333333336</v>
      </c>
      <c r="D10" s="61">
        <v>47346.30161778356</v>
      </c>
      <c r="E10" s="62">
        <f t="shared" si="0"/>
        <v>0.77332174496002104</v>
      </c>
      <c r="F10" s="63">
        <v>160.19086806588984</v>
      </c>
      <c r="G10" s="63">
        <f t="shared" si="1"/>
        <v>123.87908161937445</v>
      </c>
      <c r="H10" s="64">
        <f t="shared" si="2"/>
        <v>2768322481.8897004</v>
      </c>
      <c r="J10" s="51">
        <v>2017</v>
      </c>
      <c r="K10" s="61">
        <v>61224.583333333336</v>
      </c>
      <c r="L10" s="61">
        <v>47346.30161778356</v>
      </c>
      <c r="M10" s="62">
        <v>0.77332174496002104</v>
      </c>
      <c r="N10" s="63">
        <v>160.19086806588984</v>
      </c>
      <c r="O10" s="63">
        <v>123.87908161937445</v>
      </c>
      <c r="P10" s="64">
        <v>2768322481.8897004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61552</v>
      </c>
      <c r="D11" s="61">
        <v>48570.580216333801</v>
      </c>
      <c r="E11" s="62">
        <f>D11/C11</f>
        <v>0.78909832688350989</v>
      </c>
      <c r="F11" s="63">
        <v>166.42328675895968</v>
      </c>
      <c r="G11" s="63">
        <f>(H11/365)/C11</f>
        <v>131.32433713594966</v>
      </c>
      <c r="H11" s="64">
        <f>D11*F11*365</f>
        <v>2950395593.7780704</v>
      </c>
      <c r="J11" s="51">
        <v>2018</v>
      </c>
      <c r="K11" s="61">
        <v>61552</v>
      </c>
      <c r="L11" s="61">
        <v>48570.580216333801</v>
      </c>
      <c r="M11" s="62">
        <v>0.78909832688350989</v>
      </c>
      <c r="N11" s="63">
        <v>166.42328675895968</v>
      </c>
      <c r="O11" s="63">
        <v>131.32433713594966</v>
      </c>
      <c r="P11" s="64">
        <v>2950395593.7780704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63224.083333333336</v>
      </c>
      <c r="D12" s="61">
        <v>49513.618740916681</v>
      </c>
      <c r="E12" s="62">
        <f t="shared" ref="E12:E16" si="3">D12/C12</f>
        <v>0.78314490508100176</v>
      </c>
      <c r="F12" s="63">
        <v>166.75228095693697</v>
      </c>
      <c r="G12" s="63">
        <f t="shared" ref="G12:G16" si="4">(H12/365)/C12</f>
        <v>130.59119924206095</v>
      </c>
      <c r="H12" s="64">
        <f t="shared" ref="H12:H16" si="5">D12*F12*365</f>
        <v>3013625735.1701994</v>
      </c>
      <c r="J12" s="51">
        <v>2019</v>
      </c>
      <c r="K12" s="61">
        <v>63224.083333333336</v>
      </c>
      <c r="L12" s="61">
        <v>49513.618740916681</v>
      </c>
      <c r="M12" s="62">
        <v>0.78314490508100176</v>
      </c>
      <c r="N12" s="63">
        <v>166.75228095693697</v>
      </c>
      <c r="O12" s="63">
        <v>130.59119924206095</v>
      </c>
      <c r="P12" s="64">
        <v>3013625735.1701994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59574.333333333336</v>
      </c>
      <c r="D13" s="61">
        <v>29067.178127249994</v>
      </c>
      <c r="E13" s="62">
        <f t="shared" si="3"/>
        <v>0.48791445075200157</v>
      </c>
      <c r="F13" s="63">
        <v>130.62605468465964</v>
      </c>
      <c r="G13" s="63">
        <f t="shared" si="4"/>
        <v>63.734339725366624</v>
      </c>
      <c r="H13" s="64">
        <f t="shared" si="5"/>
        <v>1385879741.8462985</v>
      </c>
      <c r="J13" s="51">
        <v>2020</v>
      </c>
      <c r="K13" s="61">
        <v>59574.333333333336</v>
      </c>
      <c r="L13" s="61">
        <v>29067.178127249994</v>
      </c>
      <c r="M13" s="62">
        <v>0.48791445075200157</v>
      </c>
      <c r="N13" s="63">
        <v>130.62605468465964</v>
      </c>
      <c r="O13" s="63">
        <v>63.734339725366624</v>
      </c>
      <c r="P13" s="64">
        <v>1385879741.8462985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63815.583333333336</v>
      </c>
      <c r="D14" s="61">
        <v>39283.235388803732</v>
      </c>
      <c r="E14" s="62">
        <f t="shared" si="3"/>
        <v>0.61557433681382001</v>
      </c>
      <c r="F14" s="63">
        <v>164.9685331308938</v>
      </c>
      <c r="G14" s="63">
        <f t="shared" si="4"/>
        <v>101.55039537719864</v>
      </c>
      <c r="H14" s="64">
        <f t="shared" si="5"/>
        <v>2365381667.3351974</v>
      </c>
      <c r="J14" s="51">
        <v>2021</v>
      </c>
      <c r="K14" s="61">
        <v>63815.583333333336</v>
      </c>
      <c r="L14" s="61">
        <v>39283.235388803732</v>
      </c>
      <c r="M14" s="62">
        <v>0.61557433681382001</v>
      </c>
      <c r="N14" s="63">
        <v>164.9685331308938</v>
      </c>
      <c r="O14" s="63">
        <v>101.55039537719864</v>
      </c>
      <c r="P14" s="64">
        <v>2365381667.3351974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63954.916666666664</v>
      </c>
      <c r="D15" s="61">
        <v>46413.875224014308</v>
      </c>
      <c r="E15" s="62">
        <f t="shared" si="3"/>
        <v>0.72572802284965288</v>
      </c>
      <c r="F15" s="63">
        <v>204.32457140735926</v>
      </c>
      <c r="G15" s="63">
        <f t="shared" si="4"/>
        <v>148.28406722706555</v>
      </c>
      <c r="H15" s="64">
        <f t="shared" si="5"/>
        <v>3461475734.3130016</v>
      </c>
      <c r="J15" s="51">
        <v>2022</v>
      </c>
      <c r="K15" s="61">
        <v>63954.916666666664</v>
      </c>
      <c r="L15" s="61">
        <v>46413.875224014308</v>
      </c>
      <c r="M15" s="62">
        <v>0.72572802284965288</v>
      </c>
      <c r="N15" s="63">
        <v>204.32457140735926</v>
      </c>
      <c r="O15" s="63">
        <v>148.28406722706555</v>
      </c>
      <c r="P15" s="64">
        <v>3461475734.3130016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64035.81451612903</v>
      </c>
      <c r="D16" s="61">
        <v>47100.934260470072</v>
      </c>
      <c r="E16" s="65">
        <f t="shared" si="3"/>
        <v>0.73554048802809435</v>
      </c>
      <c r="F16" s="63">
        <v>210.06653028151888</v>
      </c>
      <c r="G16" s="63">
        <f t="shared" si="4"/>
        <v>154.51243820163685</v>
      </c>
      <c r="H16" s="64">
        <f t="shared" si="5"/>
        <v>3611430389.086926</v>
      </c>
      <c r="J16" s="51">
        <v>2023</v>
      </c>
      <c r="K16" s="61">
        <v>64035.81451612903</v>
      </c>
      <c r="L16" s="61">
        <v>47100.934260470072</v>
      </c>
      <c r="M16" s="65">
        <v>0.73554048802809435</v>
      </c>
      <c r="N16" s="63">
        <v>210.06653028151888</v>
      </c>
      <c r="O16" s="63">
        <v>154.51243820163685</v>
      </c>
      <c r="P16" s="64">
        <v>3611430389.086926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64324.519096484742</v>
      </c>
      <c r="D17" s="61">
        <v>47937.533001221629</v>
      </c>
      <c r="E17" s="65">
        <f t="shared" ref="E17:E19" si="7">D17/C17</f>
        <v>0.74524510520345821</v>
      </c>
      <c r="F17" s="63">
        <v>212.59909386727304</v>
      </c>
      <c r="G17" s="63">
        <f t="shared" ref="G17:G19" si="8">(H17/365)/C17</f>
        <v>158.43843407527581</v>
      </c>
      <c r="H17" s="64">
        <f t="shared" ref="H17:H19" si="9">D17*F17*365</f>
        <v>3719888768.5766592</v>
      </c>
      <c r="J17" s="51">
        <v>2024</v>
      </c>
      <c r="K17" s="61">
        <v>64355.5</v>
      </c>
      <c r="L17" s="61">
        <v>47693.058113394589</v>
      </c>
      <c r="M17" s="65">
        <v>0.74108752341904871</v>
      </c>
      <c r="N17" s="63">
        <v>211.42889365486639</v>
      </c>
      <c r="O17" s="63">
        <v>156.68731517791434</v>
      </c>
      <c r="P17" s="64">
        <v>3680547036.8552775</v>
      </c>
      <c r="Q17" s="61"/>
      <c r="R17" s="59"/>
      <c r="S17" s="61">
        <f t="shared" si="6"/>
        <v>-30.980903515257523</v>
      </c>
      <c r="T17" s="61">
        <f t="shared" si="6"/>
        <v>244.47488782704022</v>
      </c>
      <c r="U17" s="65">
        <f t="shared" si="6"/>
        <v>4.1575817844095031E-3</v>
      </c>
      <c r="V17" s="63">
        <f t="shared" si="6"/>
        <v>1.1702002124066553</v>
      </c>
      <c r="W17" s="63">
        <f t="shared" si="6"/>
        <v>1.7511188973614651</v>
      </c>
      <c r="X17" s="64">
        <f t="shared" si="6"/>
        <v>39341731.721381664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65482.245276999027</v>
      </c>
      <c r="D18" s="61">
        <v>49055.963035878827</v>
      </c>
      <c r="E18" s="65">
        <f t="shared" si="7"/>
        <v>0.74914906824537342</v>
      </c>
      <c r="F18" s="63">
        <v>215.42910910925627</v>
      </c>
      <c r="G18" s="63">
        <f t="shared" si="8"/>
        <v>161.38851636213022</v>
      </c>
      <c r="H18" s="64">
        <f t="shared" si="9"/>
        <v>3857350080.8603334</v>
      </c>
      <c r="J18" s="51">
        <v>2025</v>
      </c>
      <c r="K18" s="61">
        <v>65729.891666666648</v>
      </c>
      <c r="L18" s="61">
        <v>48740.937404970951</v>
      </c>
      <c r="M18" s="65">
        <v>0.74153381618440672</v>
      </c>
      <c r="N18" s="63">
        <v>216.04641729420078</v>
      </c>
      <c r="O18" s="63">
        <v>160.20572428913749</v>
      </c>
      <c r="P18" s="64">
        <v>3843561289.1952786</v>
      </c>
      <c r="Q18" s="61"/>
      <c r="R18" s="59"/>
      <c r="S18" s="61">
        <f t="shared" si="6"/>
        <v>-247.64638966762141</v>
      </c>
      <c r="T18" s="61">
        <f t="shared" si="6"/>
        <v>315.02563090787589</v>
      </c>
      <c r="U18" s="65">
        <f t="shared" si="6"/>
        <v>7.6152520609666929E-3</v>
      </c>
      <c r="V18" s="63">
        <f t="shared" si="6"/>
        <v>-0.61730818494450546</v>
      </c>
      <c r="W18" s="63">
        <f t="shared" si="6"/>
        <v>1.1827920729927257</v>
      </c>
      <c r="X18" s="64">
        <f t="shared" si="6"/>
        <v>13788791.665054798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67049.611333327979</v>
      </c>
      <c r="D19" s="61">
        <v>50815.995115464495</v>
      </c>
      <c r="E19" s="65">
        <f t="shared" si="7"/>
        <v>0.75788649784768658</v>
      </c>
      <c r="F19" s="63">
        <v>216.40549857907283</v>
      </c>
      <c r="G19" s="63">
        <f t="shared" si="8"/>
        <v>164.010805433076</v>
      </c>
      <c r="H19" s="64">
        <f t="shared" si="9"/>
        <v>4013854176.9451456</v>
      </c>
      <c r="J19" s="51">
        <v>2026</v>
      </c>
      <c r="K19" s="61">
        <v>67374.108333333337</v>
      </c>
      <c r="L19" s="61">
        <v>49561.001585133075</v>
      </c>
      <c r="M19" s="65">
        <v>0.73560901674468282</v>
      </c>
      <c r="N19" s="63">
        <v>220.18475680716463</v>
      </c>
      <c r="O19" s="63">
        <v>161.96989245708548</v>
      </c>
      <c r="P19" s="64">
        <v>3983090634.6168399</v>
      </c>
      <c r="Q19" s="61"/>
      <c r="R19" s="59"/>
      <c r="S19" s="61">
        <f t="shared" si="6"/>
        <v>-324.49700000535813</v>
      </c>
      <c r="T19" s="61">
        <f t="shared" si="6"/>
        <v>1254.9935303314196</v>
      </c>
      <c r="U19" s="65">
        <f t="shared" si="6"/>
        <v>2.227748110300376E-2</v>
      </c>
      <c r="V19" s="63">
        <f t="shared" si="6"/>
        <v>-3.7792582280918054</v>
      </c>
      <c r="W19" s="63">
        <f t="shared" si="6"/>
        <v>2.0409129759905227</v>
      </c>
      <c r="X19" s="64">
        <f t="shared" si="6"/>
        <v>30763542.328305721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67999.343754121728</v>
      </c>
      <c r="D20" s="61">
        <v>51703.648172009816</v>
      </c>
      <c r="E20" s="65">
        <f t="shared" ref="E20" si="10">D20/C20</f>
        <v>0.76035510517520011</v>
      </c>
      <c r="F20" s="63">
        <v>219.75037278093924</v>
      </c>
      <c r="G20" s="63">
        <f t="shared" ref="G20" si="11">(H20/365)/C20</f>
        <v>167.08831780814049</v>
      </c>
      <c r="H20" s="64">
        <f t="shared" ref="H20" si="12">D20*F20*365</f>
        <v>4147092025.3757949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3">B7</f>
        <v>2014</v>
      </c>
      <c r="C23" s="62">
        <f t="shared" ref="C23:H36" si="14">C7/C6-1</f>
        <v>1.0556118201021869E-2</v>
      </c>
      <c r="D23" s="62">
        <f t="shared" si="14"/>
        <v>3.0669440957716398E-2</v>
      </c>
      <c r="E23" s="62">
        <f t="shared" si="14"/>
        <v>1.9903221992757958E-2</v>
      </c>
      <c r="F23" s="62" t="e">
        <f t="shared" si="14"/>
        <v>#DIV/0!</v>
      </c>
      <c r="G23" s="62" t="e">
        <f t="shared" si="14"/>
        <v>#DIV/0!</v>
      </c>
      <c r="H23" s="62" t="e">
        <f t="shared" si="14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3"/>
        <v>2015</v>
      </c>
      <c r="C24" s="62">
        <f t="shared" si="14"/>
        <v>1.1583930877055115E-2</v>
      </c>
      <c r="D24" s="62">
        <f t="shared" si="14"/>
        <v>3.6835207295883521E-2</v>
      </c>
      <c r="E24" s="62">
        <f t="shared" si="14"/>
        <v>2.4962116981173565E-2</v>
      </c>
      <c r="F24" s="62">
        <f t="shared" si="14"/>
        <v>6.0048982921316219E-2</v>
      </c>
      <c r="G24" s="62">
        <f t="shared" si="14"/>
        <v>8.6510049638772069E-2</v>
      </c>
      <c r="H24" s="62">
        <f t="shared" si="14"/>
        <v>9.909610695101323E-2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3"/>
        <v>2016</v>
      </c>
      <c r="C25" s="62">
        <f t="shared" si="14"/>
        <v>1.3187273428247215E-2</v>
      </c>
      <c r="D25" s="62">
        <f t="shared" si="14"/>
        <v>2.1857765642933957E-2</v>
      </c>
      <c r="E25" s="62">
        <f t="shared" si="14"/>
        <v>8.55764027251249E-3</v>
      </c>
      <c r="F25" s="62">
        <f t="shared" si="14"/>
        <v>2.8081932174477409E-2</v>
      </c>
      <c r="G25" s="62">
        <f t="shared" si="14"/>
        <v>3.6879887520696153E-2</v>
      </c>
      <c r="H25" s="62">
        <f t="shared" si="14"/>
        <v>5.0553506109681789E-2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3"/>
        <v>2017</v>
      </c>
      <c r="C26" s="62">
        <f t="shared" si="14"/>
        <v>5.6283817170670325E-3</v>
      </c>
      <c r="D26" s="62">
        <f t="shared" si="14"/>
        <v>8.5275277030223418E-3</v>
      </c>
      <c r="E26" s="62">
        <f t="shared" si="14"/>
        <v>2.8829198127890976E-3</v>
      </c>
      <c r="F26" s="62">
        <f t="shared" si="14"/>
        <v>3.3054970318208143E-2</v>
      </c>
      <c r="G26" s="62">
        <f t="shared" si="14"/>
        <v>3.603318495983876E-2</v>
      </c>
      <c r="H26" s="62">
        <f t="shared" si="14"/>
        <v>4.1864375196341452E-2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3"/>
        <v>2018</v>
      </c>
      <c r="C27" s="62">
        <f t="shared" si="14"/>
        <v>5.3477973853095495E-3</v>
      </c>
      <c r="D27" s="62">
        <f t="shared" si="14"/>
        <v>2.5857956307412833E-2</v>
      </c>
      <c r="E27" s="62">
        <f t="shared" si="14"/>
        <v>2.0401058196423127E-2</v>
      </c>
      <c r="F27" s="62">
        <f t="shared" si="14"/>
        <v>3.8906204631504293E-2</v>
      </c>
      <c r="G27" s="62">
        <f t="shared" si="14"/>
        <v>6.0100990572816704E-2</v>
      </c>
      <c r="H27" s="62">
        <f t="shared" si="14"/>
        <v>6.5770195878366078E-2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3"/>
        <v>2019</v>
      </c>
      <c r="C28" s="62">
        <f t="shared" si="14"/>
        <v>2.7165377783554323E-2</v>
      </c>
      <c r="D28" s="62">
        <f t="shared" si="14"/>
        <v>1.9415838155166787E-2</v>
      </c>
      <c r="E28" s="62">
        <f t="shared" si="14"/>
        <v>-7.544588043952305E-3</v>
      </c>
      <c r="F28" s="62">
        <f t="shared" si="14"/>
        <v>1.9768519441261123E-3</v>
      </c>
      <c r="G28" s="62">
        <f t="shared" si="14"/>
        <v>-5.5826506333684911E-3</v>
      </c>
      <c r="H28" s="62">
        <f t="shared" si="14"/>
        <v>2.143107233669661E-2</v>
      </c>
      <c r="J28" s="51">
        <v>2019</v>
      </c>
      <c r="K28" s="62">
        <f t="shared" ref="K28:P35" si="15">K12/K11-1</f>
        <v>2.7165377783554323E-2</v>
      </c>
      <c r="L28" s="62">
        <f t="shared" si="15"/>
        <v>1.9415838155166787E-2</v>
      </c>
      <c r="M28" s="62">
        <f t="shared" si="15"/>
        <v>-7.544588043952305E-3</v>
      </c>
      <c r="N28" s="62">
        <f t="shared" si="15"/>
        <v>1.9768519441261123E-3</v>
      </c>
      <c r="O28" s="62">
        <f t="shared" si="15"/>
        <v>-5.5826506333684911E-3</v>
      </c>
      <c r="P28" s="62">
        <f t="shared" si="15"/>
        <v>2.143107233669661E-2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</v>
      </c>
      <c r="X28" s="62">
        <f t="shared" si="16"/>
        <v>0</v>
      </c>
    </row>
    <row r="29" spans="1:31" s="51" customFormat="1" x14ac:dyDescent="0.2">
      <c r="B29" s="60">
        <f t="shared" si="13"/>
        <v>2020</v>
      </c>
      <c r="C29" s="62">
        <f t="shared" si="14"/>
        <v>-5.7727211017953306E-2</v>
      </c>
      <c r="D29" s="62">
        <f t="shared" si="14"/>
        <v>-0.41294579417945709</v>
      </c>
      <c r="E29" s="62">
        <f t="shared" si="14"/>
        <v>-0.37698062314338121</v>
      </c>
      <c r="F29" s="62">
        <f t="shared" si="14"/>
        <v>-0.21664606963671318</v>
      </c>
      <c r="G29" s="62">
        <f t="shared" si="14"/>
        <v>-0.51195532244688202</v>
      </c>
      <c r="H29" s="62">
        <f t="shared" si="14"/>
        <v>-0.5401287805341799</v>
      </c>
      <c r="J29" s="51">
        <v>2020</v>
      </c>
      <c r="K29" s="62">
        <f t="shared" si="15"/>
        <v>-5.7727211017953306E-2</v>
      </c>
      <c r="L29" s="62">
        <f t="shared" si="15"/>
        <v>-0.41294579417945709</v>
      </c>
      <c r="M29" s="62">
        <f t="shared" si="15"/>
        <v>-0.37698062314338121</v>
      </c>
      <c r="N29" s="62">
        <f t="shared" si="15"/>
        <v>-0.21664606963671318</v>
      </c>
      <c r="O29" s="62">
        <f t="shared" si="15"/>
        <v>-0.51195532244688202</v>
      </c>
      <c r="P29" s="62">
        <f t="shared" si="15"/>
        <v>-0.5401287805341799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 t="shared" si="13"/>
        <v>2021</v>
      </c>
      <c r="C30" s="62">
        <f t="shared" si="14"/>
        <v>7.119257174510274E-2</v>
      </c>
      <c r="D30" s="62">
        <f t="shared" si="14"/>
        <v>0.35146367551848301</v>
      </c>
      <c r="E30" s="62">
        <f t="shared" si="14"/>
        <v>0.26164399489513324</v>
      </c>
      <c r="F30" s="62">
        <f t="shared" si="14"/>
        <v>0.26290680315760362</v>
      </c>
      <c r="G30" s="62">
        <f t="shared" si="14"/>
        <v>0.59333878431600051</v>
      </c>
      <c r="H30" s="62">
        <f t="shared" si="14"/>
        <v>0.70677267003267241</v>
      </c>
      <c r="J30" s="51">
        <v>2021</v>
      </c>
      <c r="K30" s="62">
        <f t="shared" si="15"/>
        <v>7.119257174510274E-2</v>
      </c>
      <c r="L30" s="62">
        <f t="shared" si="15"/>
        <v>0.35146367551848301</v>
      </c>
      <c r="M30" s="62">
        <f t="shared" si="15"/>
        <v>0.26164399489513324</v>
      </c>
      <c r="N30" s="62">
        <f t="shared" si="15"/>
        <v>0.26290680315760362</v>
      </c>
      <c r="O30" s="62">
        <f t="shared" si="15"/>
        <v>0.59333878431600051</v>
      </c>
      <c r="P30" s="62">
        <f t="shared" si="15"/>
        <v>0.70677267003267241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 t="shared" si="13"/>
        <v>2022</v>
      </c>
      <c r="C31" s="62">
        <f t="shared" si="14"/>
        <v>2.1833747504200751E-3</v>
      </c>
      <c r="D31" s="62">
        <f t="shared" si="14"/>
        <v>0.18151864948585428</v>
      </c>
      <c r="E31" s="62">
        <f t="shared" si="14"/>
        <v>0.17894457167591238</v>
      </c>
      <c r="F31" s="62">
        <f t="shared" si="14"/>
        <v>0.23856694079493646</v>
      </c>
      <c r="G31" s="62">
        <f t="shared" si="14"/>
        <v>0.46020177150743158</v>
      </c>
      <c r="H31" s="62">
        <f t="shared" si="14"/>
        <v>0.46338993918585958</v>
      </c>
      <c r="J31" s="51">
        <v>2022</v>
      </c>
      <c r="K31" s="62">
        <f t="shared" si="15"/>
        <v>2.1833747504200751E-3</v>
      </c>
      <c r="L31" s="62">
        <f t="shared" si="15"/>
        <v>0.18151864948585428</v>
      </c>
      <c r="M31" s="62">
        <f t="shared" si="15"/>
        <v>0.17894457167591238</v>
      </c>
      <c r="N31" s="62">
        <f t="shared" si="15"/>
        <v>0.23856694079493646</v>
      </c>
      <c r="O31" s="62">
        <f t="shared" si="15"/>
        <v>0.46020177150743158</v>
      </c>
      <c r="P31" s="62">
        <f t="shared" si="15"/>
        <v>0.46338993918585958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4"/>
        <v>1.2649199417147372E-3</v>
      </c>
      <c r="D32" s="62">
        <f t="shared" si="14"/>
        <v>1.4802880240869953E-2</v>
      </c>
      <c r="E32" s="62">
        <f t="shared" si="14"/>
        <v>1.3520857496878369E-2</v>
      </c>
      <c r="F32" s="62">
        <f t="shared" si="14"/>
        <v>2.8102145692071145E-2</v>
      </c>
      <c r="G32" s="62">
        <f t="shared" si="14"/>
        <v>4.2002968296208643E-2</v>
      </c>
      <c r="H32" s="62">
        <f t="shared" si="14"/>
        <v>4.3321018630132269E-2</v>
      </c>
      <c r="J32" s="51">
        <v>2023</v>
      </c>
      <c r="K32" s="62">
        <f t="shared" si="15"/>
        <v>1.2649199417147372E-3</v>
      </c>
      <c r="L32" s="62">
        <f t="shared" si="15"/>
        <v>1.4802880240869953E-2</v>
      </c>
      <c r="M32" s="62">
        <f t="shared" si="15"/>
        <v>1.3520857496878369E-2</v>
      </c>
      <c r="N32" s="62">
        <f t="shared" si="15"/>
        <v>2.8102145692071145E-2</v>
      </c>
      <c r="O32" s="62">
        <f t="shared" si="15"/>
        <v>4.2002968296208643E-2</v>
      </c>
      <c r="P32" s="62">
        <f t="shared" si="15"/>
        <v>4.3321018630132269E-2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4"/>
        <v>4.5084861110495922E-3</v>
      </c>
      <c r="D33" s="62">
        <f t="shared" si="14"/>
        <v>1.7761829014370178E-2</v>
      </c>
      <c r="E33" s="62">
        <f t="shared" si="14"/>
        <v>1.3193858575183182E-2</v>
      </c>
      <c r="F33" s="62">
        <f t="shared" si="14"/>
        <v>1.2056007124791268E-2</v>
      </c>
      <c r="G33" s="62">
        <f t="shared" si="14"/>
        <v>2.5408930952960374E-2</v>
      </c>
      <c r="H33" s="62">
        <f t="shared" si="14"/>
        <v>3.00319728763081E-2</v>
      </c>
      <c r="J33" s="51">
        <v>2024</v>
      </c>
      <c r="K33" s="62">
        <f t="shared" si="15"/>
        <v>4.9922919898277573E-3</v>
      </c>
      <c r="L33" s="62">
        <f t="shared" si="15"/>
        <v>1.257138233500954E-2</v>
      </c>
      <c r="M33" s="62">
        <f t="shared" si="15"/>
        <v>7.5414412683458831E-3</v>
      </c>
      <c r="N33" s="62">
        <f t="shared" si="15"/>
        <v>6.4853899929786518E-3</v>
      </c>
      <c r="O33" s="62">
        <f t="shared" si="15"/>
        <v>1.4075740449058793E-2</v>
      </c>
      <c r="P33" s="62">
        <f t="shared" si="15"/>
        <v>1.9138302645181682E-2</v>
      </c>
      <c r="Q33" s="62"/>
      <c r="S33" s="62">
        <f t="shared" si="16"/>
        <v>-4.8380587877816517E-4</v>
      </c>
      <c r="T33" s="62">
        <f t="shared" si="16"/>
        <v>5.1904466793606385E-3</v>
      </c>
      <c r="U33" s="62">
        <f t="shared" si="16"/>
        <v>5.6524173068372985E-3</v>
      </c>
      <c r="V33" s="62">
        <f t="shared" si="16"/>
        <v>5.5706171318126163E-3</v>
      </c>
      <c r="W33" s="62">
        <f t="shared" si="16"/>
        <v>1.133319050390158E-2</v>
      </c>
      <c r="X33" s="62">
        <f t="shared" si="16"/>
        <v>1.0893670231126418E-2</v>
      </c>
    </row>
    <row r="34" spans="1:24" s="51" customFormat="1" outlineLevel="1" x14ac:dyDescent="0.2">
      <c r="B34" s="60">
        <v>2025</v>
      </c>
      <c r="C34" s="62">
        <f t="shared" si="14"/>
        <v>1.7998209652803299E-2</v>
      </c>
      <c r="D34" s="62">
        <f t="shared" si="14"/>
        <v>2.3330988572747291E-2</v>
      </c>
      <c r="E34" s="62">
        <f t="shared" si="14"/>
        <v>5.2384953817969926E-3</v>
      </c>
      <c r="F34" s="62">
        <f t="shared" si="14"/>
        <v>1.3311511307522395E-2</v>
      </c>
      <c r="G34" s="62">
        <f t="shared" si="14"/>
        <v>1.8619738979828604E-2</v>
      </c>
      <c r="H34" s="62">
        <f t="shared" si="14"/>
        <v>3.6953070598471527E-2</v>
      </c>
      <c r="J34" s="51">
        <v>2025</v>
      </c>
      <c r="K34" s="62">
        <f t="shared" si="15"/>
        <v>2.1356242538192571E-2</v>
      </c>
      <c r="L34" s="62">
        <f t="shared" si="15"/>
        <v>2.1971316854644485E-2</v>
      </c>
      <c r="M34" s="62">
        <f t="shared" si="15"/>
        <v>6.0221330309140342E-4</v>
      </c>
      <c r="N34" s="62">
        <f t="shared" si="15"/>
        <v>2.1839605550185492E-2</v>
      </c>
      <c r="O34" s="62">
        <f t="shared" si="15"/>
        <v>2.2454970954273401E-2</v>
      </c>
      <c r="P34" s="62">
        <f t="shared" si="15"/>
        <v>4.4290767298353462E-2</v>
      </c>
      <c r="Q34" s="62"/>
      <c r="S34" s="62">
        <f t="shared" si="16"/>
        <v>-3.3580328853892727E-3</v>
      </c>
      <c r="T34" s="62">
        <f t="shared" si="16"/>
        <v>1.3596717181028062E-3</v>
      </c>
      <c r="U34" s="62">
        <f t="shared" si="16"/>
        <v>4.6362820787055892E-3</v>
      </c>
      <c r="V34" s="62">
        <f t="shared" si="16"/>
        <v>-8.5280942426630979E-3</v>
      </c>
      <c r="W34" s="62">
        <f t="shared" si="16"/>
        <v>-3.8352319744447971E-3</v>
      </c>
      <c r="X34" s="62">
        <f t="shared" si="16"/>
        <v>-7.3376966998819348E-3</v>
      </c>
    </row>
    <row r="35" spans="1:24" s="51" customFormat="1" outlineLevel="1" x14ac:dyDescent="0.2">
      <c r="B35" s="60">
        <v>2026</v>
      </c>
      <c r="C35" s="62">
        <f t="shared" si="14"/>
        <v>2.3935740897380375E-2</v>
      </c>
      <c r="D35" s="62">
        <f t="shared" si="14"/>
        <v>3.5878045616970278E-2</v>
      </c>
      <c r="E35" s="62">
        <f t="shared" si="14"/>
        <v>1.1663138850025678E-2</v>
      </c>
      <c r="F35" s="62">
        <f t="shared" si="14"/>
        <v>4.53230055053222E-3</v>
      </c>
      <c r="G35" s="62">
        <f t="shared" si="14"/>
        <v>1.6248300251188841E-2</v>
      </c>
      <c r="H35" s="62">
        <f t="shared" si="14"/>
        <v>4.0572956253404291E-2</v>
      </c>
      <c r="J35" s="51">
        <v>2026</v>
      </c>
      <c r="K35" s="62">
        <f t="shared" si="15"/>
        <v>2.5014747856347386E-2</v>
      </c>
      <c r="L35" s="62">
        <f t="shared" si="15"/>
        <v>1.6824957085837422E-2</v>
      </c>
      <c r="M35" s="62">
        <f t="shared" si="15"/>
        <v>-7.9899248158502578E-3</v>
      </c>
      <c r="N35" s="62">
        <f t="shared" si="15"/>
        <v>1.9154862944699813E-2</v>
      </c>
      <c r="O35" s="62">
        <f t="shared" si="15"/>
        <v>1.1011892214063623E-2</v>
      </c>
      <c r="P35" s="62">
        <f t="shared" si="15"/>
        <v>3.6302099777567154E-2</v>
      </c>
      <c r="Q35" s="62"/>
      <c r="S35" s="62">
        <f t="shared" si="16"/>
        <v>-1.0790069589670104E-3</v>
      </c>
      <c r="T35" s="62">
        <f t="shared" si="16"/>
        <v>1.9053088531132856E-2</v>
      </c>
      <c r="U35" s="62">
        <f t="shared" si="16"/>
        <v>1.9653063665875936E-2</v>
      </c>
      <c r="V35" s="62">
        <f t="shared" si="16"/>
        <v>-1.4622562394167593E-2</v>
      </c>
      <c r="W35" s="62">
        <f t="shared" si="16"/>
        <v>5.2364080371252175E-3</v>
      </c>
      <c r="X35" s="62">
        <f t="shared" si="16"/>
        <v>4.270856475837137E-3</v>
      </c>
    </row>
    <row r="36" spans="1:24" s="51" customFormat="1" outlineLevel="1" x14ac:dyDescent="0.2">
      <c r="B36" s="60">
        <v>2027</v>
      </c>
      <c r="C36" s="62">
        <f t="shared" si="14"/>
        <v>1.4164622313353581E-2</v>
      </c>
      <c r="D36" s="62">
        <f t="shared" si="14"/>
        <v>1.7467985316993007E-2</v>
      </c>
      <c r="E36" s="62">
        <f t="shared" si="14"/>
        <v>3.2572256327618732E-3</v>
      </c>
      <c r="F36" s="62">
        <f t="shared" si="14"/>
        <v>1.5456512074919493E-2</v>
      </c>
      <c r="G36" s="62">
        <f t="shared" si="14"/>
        <v>1.8764083055004876E-2</v>
      </c>
      <c r="H36" s="62">
        <f t="shared" si="14"/>
        <v>3.3194491517889002E-2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17">C13/C$12</f>
        <v>0.94227278898204669</v>
      </c>
      <c r="D39" s="67">
        <f t="shared" ref="D39:G39" si="18">D13/D$12</f>
        <v>0.58705420582054291</v>
      </c>
      <c r="E39" s="67">
        <f t="shared" si="18"/>
        <v>0.62301937685661879</v>
      </c>
      <c r="F39" s="67">
        <f t="shared" si="18"/>
        <v>0.78335393036328682</v>
      </c>
      <c r="G39" s="67">
        <f t="shared" si="18"/>
        <v>0.48804467755311798</v>
      </c>
      <c r="H39" s="67">
        <f t="shared" ref="H39:H46" si="19">H13/H$12</f>
        <v>0.45987121946582016</v>
      </c>
      <c r="J39" s="51">
        <v>2020</v>
      </c>
      <c r="K39" s="67">
        <f t="shared" ref="K39:K45" si="20">K13/K$12</f>
        <v>0.94227278898204669</v>
      </c>
      <c r="L39" s="67">
        <f t="shared" ref="L39:O39" si="21">L13/L$12</f>
        <v>0.58705420582054291</v>
      </c>
      <c r="M39" s="67">
        <f t="shared" si="21"/>
        <v>0.62301937685661879</v>
      </c>
      <c r="N39" s="67">
        <f t="shared" si="21"/>
        <v>0.78335393036328682</v>
      </c>
      <c r="O39" s="67">
        <f t="shared" si="21"/>
        <v>0.48804467755311798</v>
      </c>
      <c r="P39" s="67">
        <f t="shared" ref="P39:P45" si="22">P13/P$12</f>
        <v>0.45987121946582016</v>
      </c>
      <c r="Q39" s="67"/>
      <c r="S39" s="67">
        <f t="shared" ref="S39:X45" si="23">C39-K39</f>
        <v>0</v>
      </c>
      <c r="T39" s="67">
        <f t="shared" si="23"/>
        <v>0</v>
      </c>
      <c r="U39" s="67">
        <f t="shared" si="23"/>
        <v>0</v>
      </c>
      <c r="V39" s="67">
        <f t="shared" si="23"/>
        <v>0</v>
      </c>
      <c r="W39" s="67">
        <f t="shared" si="23"/>
        <v>0</v>
      </c>
      <c r="X39" s="67">
        <f t="shared" si="23"/>
        <v>0</v>
      </c>
    </row>
    <row r="40" spans="1:24" s="51" customFormat="1" x14ac:dyDescent="0.2">
      <c r="B40" s="60">
        <f>B14</f>
        <v>2021</v>
      </c>
      <c r="C40" s="67">
        <f t="shared" si="17"/>
        <v>1.009355612115109</v>
      </c>
      <c r="D40" s="67">
        <f t="shared" ref="D40:G46" si="24">D14/D$12</f>
        <v>0.79338243472681502</v>
      </c>
      <c r="E40" s="67">
        <f t="shared" si="24"/>
        <v>0.78602865551446099</v>
      </c>
      <c r="F40" s="67">
        <f t="shared" si="24"/>
        <v>0.98930300793604253</v>
      </c>
      <c r="G40" s="67">
        <f t="shared" si="24"/>
        <v>0.77762051322437953</v>
      </c>
      <c r="H40" s="67">
        <f t="shared" si="19"/>
        <v>0.78489562911885891</v>
      </c>
      <c r="J40" s="51">
        <v>2021</v>
      </c>
      <c r="K40" s="67">
        <f t="shared" si="20"/>
        <v>1.009355612115109</v>
      </c>
      <c r="L40" s="67">
        <f t="shared" ref="L40:O45" si="25">L14/L$12</f>
        <v>0.79338243472681502</v>
      </c>
      <c r="M40" s="67">
        <f t="shared" si="25"/>
        <v>0.78602865551446099</v>
      </c>
      <c r="N40" s="67">
        <f t="shared" si="25"/>
        <v>0.98930300793604253</v>
      </c>
      <c r="O40" s="67">
        <f t="shared" si="25"/>
        <v>0.77762051322437953</v>
      </c>
      <c r="P40" s="67">
        <f t="shared" si="22"/>
        <v>0.78489562911885891</v>
      </c>
      <c r="Q40" s="67"/>
      <c r="S40" s="67">
        <f t="shared" si="23"/>
        <v>0</v>
      </c>
      <c r="T40" s="67">
        <f t="shared" si="23"/>
        <v>0</v>
      </c>
      <c r="U40" s="67">
        <f t="shared" si="23"/>
        <v>0</v>
      </c>
      <c r="V40" s="67">
        <f t="shared" si="23"/>
        <v>0</v>
      </c>
      <c r="W40" s="67">
        <f t="shared" si="23"/>
        <v>0</v>
      </c>
      <c r="X40" s="67">
        <f t="shared" si="23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1.0115594136727961</v>
      </c>
      <c r="D41" s="67">
        <f t="shared" si="24"/>
        <v>0.93739614280422545</v>
      </c>
      <c r="E41" s="67">
        <f t="shared" si="24"/>
        <v>0.92668421660048961</v>
      </c>
      <c r="F41" s="67">
        <f t="shared" si="24"/>
        <v>1.2253180000585728</v>
      </c>
      <c r="G41" s="67">
        <f t="shared" si="24"/>
        <v>1.1354828509707571</v>
      </c>
      <c r="H41" s="67">
        <f t="shared" si="19"/>
        <v>1.1486083669634939</v>
      </c>
      <c r="J41" s="51">
        <v>2022</v>
      </c>
      <c r="K41" s="67">
        <f t="shared" si="20"/>
        <v>1.0115594136727961</v>
      </c>
      <c r="L41" s="67">
        <f t="shared" si="25"/>
        <v>0.93739614280422545</v>
      </c>
      <c r="M41" s="67">
        <f t="shared" si="25"/>
        <v>0.92668421660048961</v>
      </c>
      <c r="N41" s="67">
        <f t="shared" si="25"/>
        <v>1.2253180000585728</v>
      </c>
      <c r="O41" s="67">
        <f t="shared" si="25"/>
        <v>1.1354828509707571</v>
      </c>
      <c r="P41" s="67">
        <f t="shared" si="22"/>
        <v>1.1486083669634939</v>
      </c>
      <c r="Q41" s="67"/>
      <c r="S41" s="67">
        <f t="shared" si="23"/>
        <v>0</v>
      </c>
      <c r="T41" s="67">
        <f t="shared" si="23"/>
        <v>0</v>
      </c>
      <c r="U41" s="67">
        <f t="shared" si="23"/>
        <v>0</v>
      </c>
      <c r="V41" s="67">
        <f t="shared" si="23"/>
        <v>0</v>
      </c>
      <c r="W41" s="67">
        <f t="shared" si="23"/>
        <v>0</v>
      </c>
      <c r="X41" s="67">
        <f t="shared" si="23"/>
        <v>0</v>
      </c>
    </row>
    <row r="42" spans="1:24" s="51" customFormat="1" outlineLevel="1" x14ac:dyDescent="0.2">
      <c r="B42" s="60">
        <v>2023</v>
      </c>
      <c r="C42" s="67">
        <f t="shared" si="17"/>
        <v>1.01283895534738</v>
      </c>
      <c r="D42" s="67">
        <f t="shared" si="24"/>
        <v>0.95127230564440979</v>
      </c>
      <c r="E42" s="67">
        <f t="shared" si="24"/>
        <v>0.93921378183775117</v>
      </c>
      <c r="F42" s="67">
        <f t="shared" si="24"/>
        <v>1.2597520650153362</v>
      </c>
      <c r="G42" s="67">
        <f t="shared" si="24"/>
        <v>1.1831765011609705</v>
      </c>
      <c r="H42" s="67">
        <f t="shared" si="19"/>
        <v>1.1983672514274453</v>
      </c>
      <c r="J42" s="51">
        <v>2023</v>
      </c>
      <c r="K42" s="67">
        <f t="shared" si="20"/>
        <v>1.01283895534738</v>
      </c>
      <c r="L42" s="67">
        <f t="shared" si="25"/>
        <v>0.95127230564440979</v>
      </c>
      <c r="M42" s="67">
        <f t="shared" si="25"/>
        <v>0.93921378183775117</v>
      </c>
      <c r="N42" s="67">
        <f t="shared" si="25"/>
        <v>1.2597520650153362</v>
      </c>
      <c r="O42" s="67">
        <f t="shared" si="25"/>
        <v>1.1831765011609705</v>
      </c>
      <c r="P42" s="67">
        <f t="shared" si="22"/>
        <v>1.1983672514274453</v>
      </c>
      <c r="Q42" s="67"/>
      <c r="S42" s="67">
        <f t="shared" si="23"/>
        <v>0</v>
      </c>
      <c r="T42" s="67">
        <f t="shared" si="23"/>
        <v>0</v>
      </c>
      <c r="U42" s="67">
        <f t="shared" si="23"/>
        <v>0</v>
      </c>
      <c r="V42" s="67">
        <f t="shared" si="23"/>
        <v>0</v>
      </c>
      <c r="W42" s="67">
        <f t="shared" si="23"/>
        <v>0</v>
      </c>
      <c r="X42" s="67">
        <f t="shared" si="23"/>
        <v>0</v>
      </c>
    </row>
    <row r="43" spans="1:24" s="51" customFormat="1" outlineLevel="1" x14ac:dyDescent="0.2">
      <c r="B43" s="60">
        <v>2024</v>
      </c>
      <c r="C43" s="67">
        <f t="shared" si="17"/>
        <v>1.0174053257102935</v>
      </c>
      <c r="D43" s="67">
        <f t="shared" si="24"/>
        <v>0.96816864168337147</v>
      </c>
      <c r="E43" s="67">
        <f t="shared" si="24"/>
        <v>0.95160563564718137</v>
      </c>
      <c r="F43" s="67">
        <f t="shared" si="24"/>
        <v>1.2749396448866317</v>
      </c>
      <c r="G43" s="67">
        <f t="shared" si="24"/>
        <v>1.2132397511841349</v>
      </c>
      <c r="H43" s="67">
        <f t="shared" si="19"/>
        <v>1.2343565842181701</v>
      </c>
      <c r="J43" s="51">
        <v>2024</v>
      </c>
      <c r="K43" s="67">
        <f t="shared" si="20"/>
        <v>1.0178953431511462</v>
      </c>
      <c r="L43" s="67">
        <f t="shared" si="25"/>
        <v>0.96323111350337176</v>
      </c>
      <c r="M43" s="67">
        <f t="shared" si="25"/>
        <v>0.94629680741190159</v>
      </c>
      <c r="N43" s="67">
        <f t="shared" si="25"/>
        <v>1.2679220484514209</v>
      </c>
      <c r="O43" s="67">
        <f t="shared" si="25"/>
        <v>1.1998305864967378</v>
      </c>
      <c r="P43" s="67">
        <f t="shared" si="22"/>
        <v>1.2213019665653382</v>
      </c>
      <c r="Q43" s="67"/>
      <c r="S43" s="67">
        <f t="shared" si="23"/>
        <v>-4.9001744085264143E-4</v>
      </c>
      <c r="T43" s="67">
        <f t="shared" si="23"/>
        <v>4.9375281799997062E-3</v>
      </c>
      <c r="U43" s="67">
        <f t="shared" si="23"/>
        <v>5.3088282352797833E-3</v>
      </c>
      <c r="V43" s="67">
        <f t="shared" si="23"/>
        <v>7.0175964352108267E-3</v>
      </c>
      <c r="W43" s="67">
        <f t="shared" si="23"/>
        <v>1.3409164687397057E-2</v>
      </c>
      <c r="X43" s="67">
        <f t="shared" si="23"/>
        <v>1.305461765283189E-2</v>
      </c>
    </row>
    <row r="44" spans="1:24" s="51" customFormat="1" outlineLevel="1" x14ac:dyDescent="0.2">
      <c r="B44" s="60">
        <v>2025</v>
      </c>
      <c r="C44" s="67">
        <f t="shared" si="17"/>
        <v>1.035716800064306</v>
      </c>
      <c r="D44" s="67">
        <f t="shared" si="24"/>
        <v>0.99075697319897849</v>
      </c>
      <c r="E44" s="67">
        <f t="shared" si="24"/>
        <v>0.95659061737481121</v>
      </c>
      <c r="F44" s="67">
        <f t="shared" si="24"/>
        <v>1.2919110183859486</v>
      </c>
      <c r="G44" s="67">
        <f t="shared" si="24"/>
        <v>1.2358299586711357</v>
      </c>
      <c r="H44" s="67">
        <f t="shared" si="19"/>
        <v>1.2799698502184722</v>
      </c>
      <c r="J44" s="51">
        <v>2025</v>
      </c>
      <c r="K44" s="67">
        <f t="shared" si="20"/>
        <v>1.0396337629779788</v>
      </c>
      <c r="L44" s="67">
        <f t="shared" si="25"/>
        <v>0.98439456950240622</v>
      </c>
      <c r="M44" s="67">
        <f t="shared" si="25"/>
        <v>0.946866679937998</v>
      </c>
      <c r="N44" s="67">
        <f t="shared" si="25"/>
        <v>1.2956129658579831</v>
      </c>
      <c r="O44" s="67">
        <f t="shared" si="25"/>
        <v>1.2267727474665711</v>
      </c>
      <c r="P44" s="67">
        <f t="shared" si="22"/>
        <v>1.2753943677675048</v>
      </c>
      <c r="Q44" s="67"/>
      <c r="S44" s="67">
        <f t="shared" si="23"/>
        <v>-3.9169629136728279E-3</v>
      </c>
      <c r="T44" s="67">
        <f t="shared" si="23"/>
        <v>6.3624036965722608E-3</v>
      </c>
      <c r="U44" s="67">
        <f t="shared" si="23"/>
        <v>9.7239374368132125E-3</v>
      </c>
      <c r="V44" s="67">
        <f t="shared" si="23"/>
        <v>-3.7019474720345613E-3</v>
      </c>
      <c r="W44" s="67">
        <f t="shared" si="23"/>
        <v>9.0572112045645969E-3</v>
      </c>
      <c r="X44" s="67">
        <f t="shared" si="23"/>
        <v>4.5754824509673941E-3</v>
      </c>
    </row>
    <row r="45" spans="1:24" s="51" customFormat="1" outlineLevel="1" x14ac:dyDescent="0.2">
      <c r="B45" s="60">
        <v>2026</v>
      </c>
      <c r="C45" s="67">
        <f t="shared" si="17"/>
        <v>1.0605074490337092</v>
      </c>
      <c r="D45" s="67">
        <f t="shared" si="24"/>
        <v>1.0263033970787427</v>
      </c>
      <c r="E45" s="67">
        <f t="shared" si="24"/>
        <v>0.96774746656788546</v>
      </c>
      <c r="F45" s="67">
        <f t="shared" si="24"/>
        <v>1.2977663474058179</v>
      </c>
      <c r="G45" s="67">
        <f t="shared" si="24"/>
        <v>1.2559100948990385</v>
      </c>
      <c r="H45" s="67">
        <f t="shared" si="19"/>
        <v>1.331902010957063</v>
      </c>
      <c r="J45" s="51">
        <v>2026</v>
      </c>
      <c r="K45" s="67">
        <f t="shared" si="20"/>
        <v>1.0656399394218183</v>
      </c>
      <c r="L45" s="67">
        <f t="shared" si="25"/>
        <v>1.0009569658898156</v>
      </c>
      <c r="M45" s="67">
        <f t="shared" si="25"/>
        <v>0.9393012863546597</v>
      </c>
      <c r="N45" s="67">
        <f t="shared" si="25"/>
        <v>1.3204302546483688</v>
      </c>
      <c r="O45" s="67">
        <f t="shared" si="25"/>
        <v>1.2402818367328237</v>
      </c>
      <c r="P45" s="67">
        <f t="shared" si="22"/>
        <v>1.321693861361948</v>
      </c>
      <c r="Q45" s="67"/>
      <c r="S45" s="67">
        <f t="shared" si="23"/>
        <v>-5.1324903881091455E-3</v>
      </c>
      <c r="T45" s="67">
        <f t="shared" si="23"/>
        <v>2.5346431188927099E-2</v>
      </c>
      <c r="U45" s="67">
        <f t="shared" si="23"/>
        <v>2.8446180213225758E-2</v>
      </c>
      <c r="V45" s="67">
        <f t="shared" si="23"/>
        <v>-2.2663907242550962E-2</v>
      </c>
      <c r="W45" s="67">
        <f t="shared" si="23"/>
        <v>1.5628258166214826E-2</v>
      </c>
      <c r="X45" s="67">
        <f t="shared" si="23"/>
        <v>1.0208149595114957E-2</v>
      </c>
    </row>
    <row r="46" spans="1:24" s="51" customFormat="1" outlineLevel="1" x14ac:dyDescent="0.2">
      <c r="B46" s="60">
        <v>2027</v>
      </c>
      <c r="C46" s="67">
        <f t="shared" si="17"/>
        <v>1.0755291365097697</v>
      </c>
      <c r="D46" s="67">
        <f t="shared" si="24"/>
        <v>1.0442308497496944</v>
      </c>
      <c r="E46" s="67">
        <f t="shared" si="24"/>
        <v>0.97089963842203064</v>
      </c>
      <c r="F46" s="67">
        <f t="shared" si="24"/>
        <v>1.3178252886249202</v>
      </c>
      <c r="G46" s="67">
        <f t="shared" si="24"/>
        <v>1.279476096229343</v>
      </c>
      <c r="H46" s="67">
        <f t="shared" si="19"/>
        <v>1.3761138209624366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38:P38"/>
    <mergeCell ref="S38:X38"/>
    <mergeCell ref="C5:H5"/>
    <mergeCell ref="K5:P5"/>
    <mergeCell ref="S5:X5"/>
    <mergeCell ref="C22:H22"/>
    <mergeCell ref="K22:P22"/>
    <mergeCell ref="S22:X2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D886-C47F-44C9-A8CE-26FD1ED4C185}">
  <dimension ref="A1:AE59"/>
  <sheetViews>
    <sheetView zoomScaleNormal="100" workbookViewId="0">
      <selection activeCell="H46" sqref="H46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42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116134.41209985186</v>
      </c>
      <c r="D6" s="61">
        <v>0</v>
      </c>
      <c r="E6" s="62">
        <f t="shared" ref="E6:E10" si="0">D6/C6</f>
        <v>0</v>
      </c>
      <c r="F6" s="63" t="e">
        <v>#DIV/0!</v>
      </c>
      <c r="G6" s="63" t="e">
        <f t="shared" ref="G6:G10" si="1">(H6/365)/C6</f>
        <v>#DIV/0!</v>
      </c>
      <c r="H6" s="64" t="e">
        <f t="shared" ref="H6:H10" si="2">D6*F6*365</f>
        <v>#DIV/0!</v>
      </c>
      <c r="J6" s="51">
        <v>2013</v>
      </c>
      <c r="K6" s="61">
        <v>116134.41209985186</v>
      </c>
      <c r="L6" s="61">
        <v>0</v>
      </c>
      <c r="M6" s="62">
        <v>0</v>
      </c>
      <c r="N6" s="63" t="e">
        <v>#DIV/0!</v>
      </c>
      <c r="O6" s="63" t="e">
        <v>#DIV/0!</v>
      </c>
      <c r="P6" s="64" t="e">
        <v>#DIV/0!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116635.50641254608</v>
      </c>
      <c r="D7" s="61">
        <v>92233.283792465474</v>
      </c>
      <c r="E7" s="62">
        <f t="shared" si="0"/>
        <v>0.79078221228989543</v>
      </c>
      <c r="F7" s="63">
        <v>174.46002542368345</v>
      </c>
      <c r="G7" s="63">
        <f t="shared" si="1"/>
        <v>137.9598848606918</v>
      </c>
      <c r="H7" s="64">
        <f t="shared" si="2"/>
        <v>5873222677.9003181</v>
      </c>
      <c r="J7" s="51">
        <v>2014</v>
      </c>
      <c r="K7" s="61">
        <v>116635.50641254608</v>
      </c>
      <c r="L7" s="61">
        <v>92233.283792465474</v>
      </c>
      <c r="M7" s="62">
        <v>0.79078221228989543</v>
      </c>
      <c r="N7" s="63">
        <v>174.46002542368345</v>
      </c>
      <c r="O7" s="63">
        <v>137.9598848606918</v>
      </c>
      <c r="P7" s="64">
        <v>5873222677.9003181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117024.83333333333</v>
      </c>
      <c r="D8" s="61">
        <v>94175.76213841133</v>
      </c>
      <c r="E8" s="62">
        <f t="shared" si="0"/>
        <v>0.80475023510746013</v>
      </c>
      <c r="F8" s="63">
        <v>190.62858203789079</v>
      </c>
      <c r="G8" s="63">
        <f t="shared" si="1"/>
        <v>153.40839621319435</v>
      </c>
      <c r="H8" s="64">
        <f t="shared" si="2"/>
        <v>6552696079.5558071</v>
      </c>
      <c r="J8" s="51">
        <v>2015</v>
      </c>
      <c r="K8" s="61">
        <v>117024.83333333333</v>
      </c>
      <c r="L8" s="61">
        <v>94175.76213841133</v>
      </c>
      <c r="M8" s="62">
        <v>0.80475023510746013</v>
      </c>
      <c r="N8" s="63">
        <v>190.62858203789079</v>
      </c>
      <c r="O8" s="63">
        <v>153.40839621319435</v>
      </c>
      <c r="P8" s="64">
        <v>6552696079.5558071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117459.91666666667</v>
      </c>
      <c r="D9" s="61">
        <v>93835.119029522699</v>
      </c>
      <c r="E9" s="62">
        <f t="shared" si="0"/>
        <v>0.79886927977151945</v>
      </c>
      <c r="F9" s="63">
        <v>201.13449769207384</v>
      </c>
      <c r="G9" s="63">
        <f t="shared" si="1"/>
        <v>160.68017130847338</v>
      </c>
      <c r="H9" s="64">
        <f t="shared" si="2"/>
        <v>6888820029.1358376</v>
      </c>
      <c r="J9" s="51">
        <v>2016</v>
      </c>
      <c r="K9" s="61">
        <v>117459.91666666667</v>
      </c>
      <c r="L9" s="61">
        <v>93835.119029522699</v>
      </c>
      <c r="M9" s="62">
        <v>0.79886927977151945</v>
      </c>
      <c r="N9" s="63">
        <v>201.13449769207384</v>
      </c>
      <c r="O9" s="63">
        <v>160.68017130847338</v>
      </c>
      <c r="P9" s="64">
        <v>6888820029.1358376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118835</v>
      </c>
      <c r="D10" s="61">
        <v>94200.989154459923</v>
      </c>
      <c r="E10" s="62">
        <f t="shared" si="0"/>
        <v>0.79270407838145263</v>
      </c>
      <c r="F10" s="63">
        <v>202.09092546971405</v>
      </c>
      <c r="G10" s="63">
        <f t="shared" si="1"/>
        <v>160.19830082372451</v>
      </c>
      <c r="H10" s="64">
        <f t="shared" si="2"/>
        <v>6948565253.6113653</v>
      </c>
      <c r="J10" s="51">
        <v>2017</v>
      </c>
      <c r="K10" s="61">
        <v>118835</v>
      </c>
      <c r="L10" s="61">
        <v>94200.989154459923</v>
      </c>
      <c r="M10" s="62">
        <v>0.79270407838145263</v>
      </c>
      <c r="N10" s="63">
        <v>202.09092546971405</v>
      </c>
      <c r="O10" s="63">
        <v>160.19830082372451</v>
      </c>
      <c r="P10" s="64">
        <v>6948565253.6113653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120584.41666666667</v>
      </c>
      <c r="D11" s="61">
        <v>95277.771511776678</v>
      </c>
      <c r="E11" s="62">
        <f>D11/C11</f>
        <v>0.79013337001210082</v>
      </c>
      <c r="F11" s="63">
        <v>212.85980231368032</v>
      </c>
      <c r="G11" s="63">
        <f>(H11/365)/C11</f>
        <v>168.18763294221782</v>
      </c>
      <c r="H11" s="64">
        <f>D11*F11*365</f>
        <v>7402494777.2429466</v>
      </c>
      <c r="J11" s="51">
        <v>2018</v>
      </c>
      <c r="K11" s="61">
        <v>120584.41666666667</v>
      </c>
      <c r="L11" s="61">
        <v>95277.771511776678</v>
      </c>
      <c r="M11" s="62">
        <v>0.79013337001210082</v>
      </c>
      <c r="N11" s="63">
        <v>212.85980231368032</v>
      </c>
      <c r="O11" s="63">
        <v>168.18763294221782</v>
      </c>
      <c r="P11" s="64">
        <v>7402494777.2429466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122527.33333333333</v>
      </c>
      <c r="D12" s="61">
        <v>96688.560561666673</v>
      </c>
      <c r="E12" s="62">
        <f t="shared" ref="E12:E16" si="3">D12/C12</f>
        <v>0.78911829655695875</v>
      </c>
      <c r="F12" s="63">
        <v>214.63032751478133</v>
      </c>
      <c r="G12" s="63">
        <f t="shared" ref="G12:G16" si="4">(H12/365)/C12</f>
        <v>169.36871843792642</v>
      </c>
      <c r="H12" s="64">
        <f t="shared" ref="H12:H16" si="5">D12*F12*365</f>
        <v>7574588558.4034004</v>
      </c>
      <c r="J12" s="51">
        <v>2019</v>
      </c>
      <c r="K12" s="61">
        <v>122527.33333333333</v>
      </c>
      <c r="L12" s="61">
        <v>96688.560561666673</v>
      </c>
      <c r="M12" s="62">
        <v>0.78911829655695875</v>
      </c>
      <c r="N12" s="63">
        <v>214.63032751478133</v>
      </c>
      <c r="O12" s="63">
        <v>169.36871843792642</v>
      </c>
      <c r="P12" s="64">
        <v>7574588558.4034004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108734.08333333333</v>
      </c>
      <c r="D13" s="61">
        <v>47800.624278750001</v>
      </c>
      <c r="E13" s="62">
        <f t="shared" si="3"/>
        <v>0.4396103118119204</v>
      </c>
      <c r="F13" s="63">
        <v>151.07307554504075</v>
      </c>
      <c r="G13" s="63">
        <f t="shared" si="4"/>
        <v>66.413281846741171</v>
      </c>
      <c r="H13" s="64">
        <f t="shared" si="5"/>
        <v>2635806372.8087535</v>
      </c>
      <c r="J13" s="51">
        <v>2020</v>
      </c>
      <c r="K13" s="61">
        <v>108734.08333333333</v>
      </c>
      <c r="L13" s="61">
        <v>47800.624278750001</v>
      </c>
      <c r="M13" s="62">
        <v>0.4396103118119204</v>
      </c>
      <c r="N13" s="63">
        <v>151.07307554504075</v>
      </c>
      <c r="O13" s="63">
        <v>66.413281846741171</v>
      </c>
      <c r="P13" s="64">
        <v>2635806372.8087535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116988.75000000001</v>
      </c>
      <c r="D14" s="61">
        <v>60971.030204914838</v>
      </c>
      <c r="E14" s="62">
        <f t="shared" si="3"/>
        <v>0.52117002878409102</v>
      </c>
      <c r="F14" s="63">
        <v>150.56546539817026</v>
      </c>
      <c r="G14" s="63">
        <f t="shared" si="4"/>
        <v>78.470207935454468</v>
      </c>
      <c r="H14" s="64">
        <f t="shared" si="5"/>
        <v>3350748011.5922484</v>
      </c>
      <c r="J14" s="51">
        <v>2021</v>
      </c>
      <c r="K14" s="61">
        <v>116988.75000000001</v>
      </c>
      <c r="L14" s="61">
        <v>60971.030204914838</v>
      </c>
      <c r="M14" s="62">
        <v>0.52117002878409102</v>
      </c>
      <c r="N14" s="63">
        <v>150.56546539817026</v>
      </c>
      <c r="O14" s="63">
        <v>78.470207935454468</v>
      </c>
      <c r="P14" s="64">
        <v>3350748011.5922484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126071.25</v>
      </c>
      <c r="D15" s="61">
        <v>80613.010599078261</v>
      </c>
      <c r="E15" s="62">
        <f t="shared" si="3"/>
        <v>0.63942421923379245</v>
      </c>
      <c r="F15" s="63">
        <v>192.82824566167844</v>
      </c>
      <c r="G15" s="63">
        <f t="shared" si="4"/>
        <v>123.29905042844067</v>
      </c>
      <c r="H15" s="64">
        <f t="shared" si="5"/>
        <v>5673729875.1341906</v>
      </c>
      <c r="J15" s="51">
        <v>2022</v>
      </c>
      <c r="K15" s="61">
        <v>126071.25</v>
      </c>
      <c r="L15" s="61">
        <v>80613.010599078261</v>
      </c>
      <c r="M15" s="62">
        <v>0.63942421923379245</v>
      </c>
      <c r="N15" s="63">
        <v>192.82824566167844</v>
      </c>
      <c r="O15" s="63">
        <v>123.29905042844067</v>
      </c>
      <c r="P15" s="64">
        <v>5673729875.1341906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129314.5</v>
      </c>
      <c r="D16" s="61">
        <v>82953.567857585454</v>
      </c>
      <c r="E16" s="65">
        <f t="shared" si="3"/>
        <v>0.64148697831709089</v>
      </c>
      <c r="F16" s="63">
        <v>205.12427960360353</v>
      </c>
      <c r="G16" s="63">
        <f t="shared" si="4"/>
        <v>131.5845543023857</v>
      </c>
      <c r="H16" s="64">
        <f t="shared" si="5"/>
        <v>6210763659.2775879</v>
      </c>
      <c r="J16" s="51">
        <v>2023</v>
      </c>
      <c r="K16" s="61">
        <v>129314.5</v>
      </c>
      <c r="L16" s="61">
        <v>82953.567857585454</v>
      </c>
      <c r="M16" s="65">
        <v>0.64148697831709089</v>
      </c>
      <c r="N16" s="63">
        <v>205.12427960360353</v>
      </c>
      <c r="O16" s="63">
        <v>131.5845543023857</v>
      </c>
      <c r="P16" s="64">
        <v>6210763659.2775879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129882.125</v>
      </c>
      <c r="D17" s="61">
        <v>84084.978352969149</v>
      </c>
      <c r="E17" s="65">
        <f t="shared" ref="E17:E19" si="7">D17/C17</f>
        <v>0.64739453833981508</v>
      </c>
      <c r="F17" s="63">
        <v>202.09253219217615</v>
      </c>
      <c r="G17" s="63">
        <f t="shared" ref="G17:G19" si="8">(H17/365)/C17</f>
        <v>130.83360158047807</v>
      </c>
      <c r="H17" s="64">
        <f t="shared" ref="H17:H19" si="9">D17*F17*365</f>
        <v>6202425361.0566854</v>
      </c>
      <c r="J17" s="51">
        <v>2024</v>
      </c>
      <c r="K17" s="61">
        <v>130256.83333333333</v>
      </c>
      <c r="L17" s="61">
        <v>84668.270719771695</v>
      </c>
      <c r="M17" s="65">
        <v>0.6500102033273113</v>
      </c>
      <c r="N17" s="63">
        <v>200.0243955945692</v>
      </c>
      <c r="O17" s="63">
        <v>130.01789805084849</v>
      </c>
      <c r="P17" s="64">
        <v>6181537682.0172882</v>
      </c>
      <c r="Q17" s="61"/>
      <c r="R17" s="59"/>
      <c r="S17" s="61">
        <f t="shared" si="6"/>
        <v>-374.70833333332848</v>
      </c>
      <c r="T17" s="61">
        <f t="shared" si="6"/>
        <v>-583.29236680254689</v>
      </c>
      <c r="U17" s="65">
        <f t="shared" si="6"/>
        <v>-2.6156649874962135E-3</v>
      </c>
      <c r="V17" s="63">
        <f t="shared" si="6"/>
        <v>2.0681365976069515</v>
      </c>
      <c r="W17" s="63">
        <f t="shared" si="6"/>
        <v>0.81570352962958736</v>
      </c>
      <c r="X17" s="64">
        <f t="shared" si="6"/>
        <v>20887679.03939724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130468.54166666667</v>
      </c>
      <c r="D18" s="61">
        <v>85606.147863344435</v>
      </c>
      <c r="E18" s="65">
        <f t="shared" si="7"/>
        <v>0.65614397746591735</v>
      </c>
      <c r="F18" s="63">
        <v>207.81630862184664</v>
      </c>
      <c r="G18" s="63">
        <f t="shared" si="8"/>
        <v>136.35741932142307</v>
      </c>
      <c r="H18" s="64">
        <f t="shared" si="9"/>
        <v>6493479080.1681223</v>
      </c>
      <c r="J18" s="51">
        <v>2025</v>
      </c>
      <c r="K18" s="61">
        <v>131232.41666666666</v>
      </c>
      <c r="L18" s="61">
        <v>86736.526857913748</v>
      </c>
      <c r="M18" s="65">
        <v>0.66093827318768739</v>
      </c>
      <c r="N18" s="63">
        <v>207.4129095182335</v>
      </c>
      <c r="O18" s="63">
        <v>137.0871302538153</v>
      </c>
      <c r="P18" s="64">
        <v>6566450519.9437971</v>
      </c>
      <c r="Q18" s="61"/>
      <c r="R18" s="59"/>
      <c r="S18" s="61">
        <f t="shared" si="6"/>
        <v>-763.87499999998545</v>
      </c>
      <c r="T18" s="61">
        <f t="shared" si="6"/>
        <v>-1130.3789945693134</v>
      </c>
      <c r="U18" s="65">
        <f t="shared" si="6"/>
        <v>-4.7942957217700366E-3</v>
      </c>
      <c r="V18" s="63">
        <f t="shared" si="6"/>
        <v>0.40339910361313969</v>
      </c>
      <c r="W18" s="63">
        <f t="shared" si="6"/>
        <v>-0.72971093239223705</v>
      </c>
      <c r="X18" s="64">
        <f t="shared" si="6"/>
        <v>-72971439.77567482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131525.3125</v>
      </c>
      <c r="D19" s="61">
        <v>86793.891900705028</v>
      </c>
      <c r="E19" s="65">
        <f t="shared" si="7"/>
        <v>0.65990257123095619</v>
      </c>
      <c r="F19" s="63">
        <v>224.23158843981341</v>
      </c>
      <c r="G19" s="63">
        <f t="shared" si="8"/>
        <v>147.97100176263442</v>
      </c>
      <c r="H19" s="64">
        <f t="shared" si="9"/>
        <v>7103605270.4355183</v>
      </c>
      <c r="J19" s="51">
        <v>2026</v>
      </c>
      <c r="K19" s="61">
        <v>133112.49166666667</v>
      </c>
      <c r="L19" s="61">
        <v>89102.42806599343</v>
      </c>
      <c r="M19" s="65">
        <v>0.66937690783460857</v>
      </c>
      <c r="N19" s="63">
        <v>224.53494217575994</v>
      </c>
      <c r="O19" s="63">
        <v>150.2985052944328</v>
      </c>
      <c r="P19" s="64">
        <v>7302412114.7339401</v>
      </c>
      <c r="Q19" s="61"/>
      <c r="R19" s="59"/>
      <c r="S19" s="61">
        <f t="shared" si="6"/>
        <v>-1587.1791666666686</v>
      </c>
      <c r="T19" s="61">
        <f t="shared" si="6"/>
        <v>-2308.5361652884021</v>
      </c>
      <c r="U19" s="65">
        <f t="shared" si="6"/>
        <v>-9.474336603652378E-3</v>
      </c>
      <c r="V19" s="63">
        <f t="shared" si="6"/>
        <v>-0.30335373594652992</v>
      </c>
      <c r="W19" s="63">
        <f t="shared" si="6"/>
        <v>-2.327503531798385</v>
      </c>
      <c r="X19" s="64">
        <f t="shared" si="6"/>
        <v>-198806844.29842186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133191.96875</v>
      </c>
      <c r="D20" s="61">
        <v>89327.828506844337</v>
      </c>
      <c r="E20" s="65">
        <f t="shared" ref="E20" si="10">D20/C20</f>
        <v>0.67066978095737728</v>
      </c>
      <c r="F20" s="63">
        <v>228.96435344738995</v>
      </c>
      <c r="G20" s="63">
        <f t="shared" ref="G20" si="11">(H20/365)/C20</f>
        <v>153.55947277360852</v>
      </c>
      <c r="H20" s="64">
        <f t="shared" ref="H20" si="12">D20*F20*365</f>
        <v>7465304302.1090641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3">B7</f>
        <v>2014</v>
      </c>
      <c r="C23" s="62">
        <f t="shared" ref="C23:H36" si="14">C7/C6-1</f>
        <v>4.3147789155153493E-3</v>
      </c>
      <c r="D23" s="62" t="e">
        <f t="shared" si="14"/>
        <v>#DIV/0!</v>
      </c>
      <c r="E23" s="62" t="e">
        <f t="shared" si="14"/>
        <v>#DIV/0!</v>
      </c>
      <c r="F23" s="62" t="e">
        <f t="shared" si="14"/>
        <v>#DIV/0!</v>
      </c>
      <c r="G23" s="62" t="e">
        <f t="shared" si="14"/>
        <v>#DIV/0!</v>
      </c>
      <c r="H23" s="62" t="e">
        <f t="shared" si="14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3"/>
        <v>2015</v>
      </c>
      <c r="C24" s="62">
        <f t="shared" si="14"/>
        <v>3.3379794263521667E-3</v>
      </c>
      <c r="D24" s="62">
        <f t="shared" si="14"/>
        <v>2.1060492113851526E-2</v>
      </c>
      <c r="E24" s="62">
        <f t="shared" si="14"/>
        <v>1.7663552113946768E-2</v>
      </c>
      <c r="F24" s="62">
        <f t="shared" si="14"/>
        <v>9.2677715568029617E-2</v>
      </c>
      <c r="G24" s="62">
        <f t="shared" si="14"/>
        <v>0.11197828534071363</v>
      </c>
      <c r="H24" s="62">
        <f t="shared" si="14"/>
        <v>0.11569004597973143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3"/>
        <v>2016</v>
      </c>
      <c r="C25" s="62">
        <f t="shared" si="14"/>
        <v>3.7178718477133277E-3</v>
      </c>
      <c r="D25" s="62">
        <f t="shared" si="14"/>
        <v>-3.6170995716284793E-3</v>
      </c>
      <c r="E25" s="62">
        <f t="shared" si="14"/>
        <v>-7.3078019482099021E-3</v>
      </c>
      <c r="F25" s="62">
        <f t="shared" si="14"/>
        <v>5.5111964543149261E-2</v>
      </c>
      <c r="G25" s="62">
        <f t="shared" si="14"/>
        <v>4.7401415273081282E-2</v>
      </c>
      <c r="H25" s="62">
        <f t="shared" si="14"/>
        <v>5.1295519508180121E-2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3"/>
        <v>2017</v>
      </c>
      <c r="C26" s="62">
        <f t="shared" si="14"/>
        <v>1.1706830486144515E-2</v>
      </c>
      <c r="D26" s="62">
        <f t="shared" si="14"/>
        <v>3.8990745546143568E-3</v>
      </c>
      <c r="E26" s="62">
        <f t="shared" si="14"/>
        <v>-7.7174095264122E-3</v>
      </c>
      <c r="F26" s="62">
        <f t="shared" si="14"/>
        <v>4.7551652680906109E-3</v>
      </c>
      <c r="G26" s="62">
        <f t="shared" si="14"/>
        <v>-2.9989418160613068E-3</v>
      </c>
      <c r="H26" s="62">
        <f t="shared" si="14"/>
        <v>8.6727805666049207E-3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3"/>
        <v>2018</v>
      </c>
      <c r="C27" s="62">
        <f t="shared" si="14"/>
        <v>1.4721392406838563E-2</v>
      </c>
      <c r="D27" s="62">
        <f t="shared" si="14"/>
        <v>1.1430690558367429E-2</v>
      </c>
      <c r="E27" s="62">
        <f t="shared" si="14"/>
        <v>-3.2429609477987453E-3</v>
      </c>
      <c r="F27" s="62">
        <f t="shared" si="14"/>
        <v>5.3287285507434223E-2</v>
      </c>
      <c r="G27" s="62">
        <f t="shared" si="14"/>
        <v>4.9871515973720859E-2</v>
      </c>
      <c r="H27" s="62">
        <f t="shared" si="14"/>
        <v>6.5327086537132484E-2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3"/>
        <v>2019</v>
      </c>
      <c r="C28" s="62">
        <f t="shared" si="14"/>
        <v>1.6112502099151715E-2</v>
      </c>
      <c r="D28" s="62">
        <f t="shared" si="14"/>
        <v>1.4807116366230444E-2</v>
      </c>
      <c r="E28" s="62">
        <f t="shared" si="14"/>
        <v>-1.2846862234492384E-3</v>
      </c>
      <c r="F28" s="62">
        <f t="shared" si="14"/>
        <v>8.3177997059862285E-3</v>
      </c>
      <c r="G28" s="62">
        <f t="shared" si="14"/>
        <v>7.0224277198454033E-3</v>
      </c>
      <c r="H28" s="62">
        <f t="shared" si="14"/>
        <v>2.3248078700374375E-2</v>
      </c>
      <c r="J28" s="51">
        <v>2019</v>
      </c>
      <c r="K28" s="62">
        <f t="shared" ref="K28:P35" si="15">K12/K11-1</f>
        <v>1.6112502099151715E-2</v>
      </c>
      <c r="L28" s="62">
        <f t="shared" si="15"/>
        <v>1.4807116366230444E-2</v>
      </c>
      <c r="M28" s="62">
        <f t="shared" si="15"/>
        <v>-1.2846862234492384E-3</v>
      </c>
      <c r="N28" s="62">
        <f t="shared" si="15"/>
        <v>8.3177997059862285E-3</v>
      </c>
      <c r="O28" s="62">
        <f t="shared" si="15"/>
        <v>7.0224277198454033E-3</v>
      </c>
      <c r="P28" s="62">
        <f t="shared" si="15"/>
        <v>2.3248078700374375E-2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</v>
      </c>
      <c r="X28" s="62">
        <f t="shared" si="16"/>
        <v>0</v>
      </c>
    </row>
    <row r="29" spans="1:31" s="51" customFormat="1" x14ac:dyDescent="0.2">
      <c r="B29" s="60">
        <f t="shared" si="13"/>
        <v>2020</v>
      </c>
      <c r="C29" s="62">
        <f t="shared" si="14"/>
        <v>-0.11257284088992392</v>
      </c>
      <c r="D29" s="62">
        <f t="shared" si="14"/>
        <v>-0.50562275411822477</v>
      </c>
      <c r="E29" s="62">
        <f t="shared" si="14"/>
        <v>-0.44290949312668837</v>
      </c>
      <c r="F29" s="62">
        <f t="shared" si="14"/>
        <v>-0.29612428357946508</v>
      </c>
      <c r="G29" s="62">
        <f t="shared" si="14"/>
        <v>-0.60787752036346898</v>
      </c>
      <c r="H29" s="62">
        <f t="shared" si="14"/>
        <v>-0.65201986187295446</v>
      </c>
      <c r="J29" s="51">
        <v>2020</v>
      </c>
      <c r="K29" s="62">
        <f t="shared" si="15"/>
        <v>-0.11257284088992392</v>
      </c>
      <c r="L29" s="62">
        <f t="shared" si="15"/>
        <v>-0.50562275411822477</v>
      </c>
      <c r="M29" s="62">
        <f t="shared" si="15"/>
        <v>-0.44290949312668837</v>
      </c>
      <c r="N29" s="62">
        <f t="shared" si="15"/>
        <v>-0.29612428357946508</v>
      </c>
      <c r="O29" s="62">
        <f t="shared" si="15"/>
        <v>-0.60787752036346898</v>
      </c>
      <c r="P29" s="62">
        <f t="shared" si="15"/>
        <v>-0.65201986187295446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 t="shared" si="13"/>
        <v>2021</v>
      </c>
      <c r="C30" s="62">
        <f t="shared" si="14"/>
        <v>7.5916091933762031E-2</v>
      </c>
      <c r="D30" s="62">
        <f t="shared" si="14"/>
        <v>0.27552790627506107</v>
      </c>
      <c r="E30" s="62">
        <f t="shared" si="14"/>
        <v>0.18552730630000447</v>
      </c>
      <c r="F30" s="62">
        <f t="shared" si="14"/>
        <v>-3.3600305351508819E-3</v>
      </c>
      <c r="G30" s="62">
        <f t="shared" si="14"/>
        <v>0.18154389835058149</v>
      </c>
      <c r="H30" s="62">
        <f t="shared" si="14"/>
        <v>0.27124209356153983</v>
      </c>
      <c r="J30" s="51">
        <v>2021</v>
      </c>
      <c r="K30" s="62">
        <f t="shared" si="15"/>
        <v>7.5916091933762031E-2</v>
      </c>
      <c r="L30" s="62">
        <f t="shared" si="15"/>
        <v>0.27552790627506107</v>
      </c>
      <c r="M30" s="62">
        <f t="shared" si="15"/>
        <v>0.18552730630000447</v>
      </c>
      <c r="N30" s="62">
        <f t="shared" si="15"/>
        <v>-3.3600305351508819E-3</v>
      </c>
      <c r="O30" s="62">
        <f t="shared" si="15"/>
        <v>0.18154389835058149</v>
      </c>
      <c r="P30" s="62">
        <f t="shared" si="15"/>
        <v>0.27124209356153983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 t="shared" si="13"/>
        <v>2022</v>
      </c>
      <c r="C31" s="62">
        <f t="shared" si="14"/>
        <v>7.7635670096483533E-2</v>
      </c>
      <c r="D31" s="62">
        <f t="shared" si="14"/>
        <v>0.32215267362466338</v>
      </c>
      <c r="E31" s="62">
        <f t="shared" si="14"/>
        <v>0.22690136408187711</v>
      </c>
      <c r="F31" s="62">
        <f t="shared" si="14"/>
        <v>0.28069371785717445</v>
      </c>
      <c r="G31" s="62">
        <f t="shared" si="14"/>
        <v>0.57128486941005785</v>
      </c>
      <c r="H31" s="62">
        <f t="shared" si="14"/>
        <v>0.69327262315917326</v>
      </c>
      <c r="J31" s="51">
        <v>2022</v>
      </c>
      <c r="K31" s="62">
        <f t="shared" si="15"/>
        <v>7.7635670096483533E-2</v>
      </c>
      <c r="L31" s="62">
        <f t="shared" si="15"/>
        <v>0.32215267362466338</v>
      </c>
      <c r="M31" s="62">
        <f t="shared" si="15"/>
        <v>0.22690136408187711</v>
      </c>
      <c r="N31" s="62">
        <f t="shared" si="15"/>
        <v>0.28069371785717445</v>
      </c>
      <c r="O31" s="62">
        <f t="shared" si="15"/>
        <v>0.57128486941005785</v>
      </c>
      <c r="P31" s="62">
        <f t="shared" si="15"/>
        <v>0.69327262315917326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4"/>
        <v>2.5725532189138978E-2</v>
      </c>
      <c r="D32" s="62">
        <f t="shared" si="14"/>
        <v>2.9034485142203081E-2</v>
      </c>
      <c r="E32" s="62">
        <f t="shared" si="14"/>
        <v>3.2259633295876888E-3</v>
      </c>
      <c r="F32" s="62">
        <f t="shared" si="14"/>
        <v>6.3766767673127944E-2</v>
      </c>
      <c r="G32" s="62">
        <f t="shared" si="14"/>
        <v>6.7198440256875269E-2</v>
      </c>
      <c r="H32" s="62">
        <f t="shared" si="14"/>
        <v>9.4652688083902703E-2</v>
      </c>
      <c r="J32" s="51">
        <v>2023</v>
      </c>
      <c r="K32" s="62">
        <f t="shared" si="15"/>
        <v>2.5725532189138978E-2</v>
      </c>
      <c r="L32" s="62">
        <f t="shared" si="15"/>
        <v>2.9034485142203081E-2</v>
      </c>
      <c r="M32" s="62">
        <f t="shared" si="15"/>
        <v>3.2259633295876888E-3</v>
      </c>
      <c r="N32" s="62">
        <f t="shared" si="15"/>
        <v>6.3766767673127944E-2</v>
      </c>
      <c r="O32" s="62">
        <f t="shared" si="15"/>
        <v>6.7198440256875269E-2</v>
      </c>
      <c r="P32" s="62">
        <f t="shared" si="15"/>
        <v>9.4652688083902703E-2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4"/>
        <v>4.3894922843146222E-3</v>
      </c>
      <c r="D33" s="62">
        <f t="shared" si="14"/>
        <v>1.3639081773144435E-2</v>
      </c>
      <c r="E33" s="62">
        <f t="shared" si="14"/>
        <v>9.2091659260526981E-3</v>
      </c>
      <c r="F33" s="62">
        <f t="shared" si="14"/>
        <v>-1.4780051475554945E-2</v>
      </c>
      <c r="G33" s="62">
        <f t="shared" si="14"/>
        <v>-5.7069974959363945E-3</v>
      </c>
      <c r="H33" s="62">
        <f t="shared" si="14"/>
        <v>-1.3425560330969644E-3</v>
      </c>
      <c r="J33" s="51">
        <v>2024</v>
      </c>
      <c r="K33" s="62">
        <f t="shared" si="15"/>
        <v>7.2871436175627746E-3</v>
      </c>
      <c r="L33" s="62">
        <f t="shared" si="15"/>
        <v>2.0670634265304244E-2</v>
      </c>
      <c r="M33" s="62">
        <f t="shared" si="15"/>
        <v>1.3286668784112665E-2</v>
      </c>
      <c r="N33" s="62">
        <f t="shared" si="15"/>
        <v>-2.4862410334309026E-2</v>
      </c>
      <c r="O33" s="62">
        <f t="shared" si="15"/>
        <v>-1.1906080161482979E-2</v>
      </c>
      <c r="P33" s="62">
        <f t="shared" si="15"/>
        <v>-4.7056978599793187E-3</v>
      </c>
      <c r="Q33" s="62"/>
      <c r="S33" s="62">
        <f t="shared" si="16"/>
        <v>-2.8976513332481524E-3</v>
      </c>
      <c r="T33" s="62">
        <f t="shared" si="16"/>
        <v>-7.0315524921598094E-3</v>
      </c>
      <c r="U33" s="62">
        <f t="shared" si="16"/>
        <v>-4.077502858059967E-3</v>
      </c>
      <c r="V33" s="62">
        <f t="shared" si="16"/>
        <v>1.0082358858754081E-2</v>
      </c>
      <c r="W33" s="62">
        <f t="shared" si="16"/>
        <v>6.1990826655465847E-3</v>
      </c>
      <c r="X33" s="62">
        <f t="shared" si="16"/>
        <v>3.3631418268823543E-3</v>
      </c>
    </row>
    <row r="34" spans="1:24" s="51" customFormat="1" outlineLevel="1" x14ac:dyDescent="0.2">
      <c r="B34" s="60">
        <v>2025</v>
      </c>
      <c r="C34" s="62">
        <f t="shared" si="14"/>
        <v>4.514991317447814E-3</v>
      </c>
      <c r="D34" s="62">
        <f t="shared" si="14"/>
        <v>1.8090859273219628E-2</v>
      </c>
      <c r="E34" s="62">
        <f t="shared" si="14"/>
        <v>1.351484853199314E-2</v>
      </c>
      <c r="F34" s="62">
        <f t="shared" si="14"/>
        <v>2.8322552880022167E-2</v>
      </c>
      <c r="G34" s="62">
        <f t="shared" si="14"/>
        <v>4.2220176424228484E-2</v>
      </c>
      <c r="H34" s="62">
        <f t="shared" si="14"/>
        <v>4.6925791471652767E-2</v>
      </c>
      <c r="J34" s="51">
        <v>2025</v>
      </c>
      <c r="K34" s="62">
        <f t="shared" si="15"/>
        <v>7.4896902401793142E-3</v>
      </c>
      <c r="L34" s="62">
        <f t="shared" si="15"/>
        <v>2.4427759307703356E-2</v>
      </c>
      <c r="M34" s="62">
        <f t="shared" si="15"/>
        <v>1.6812151262298292E-2</v>
      </c>
      <c r="N34" s="62">
        <f t="shared" si="15"/>
        <v>3.6938063988155356E-2</v>
      </c>
      <c r="O34" s="62">
        <f t="shared" si="15"/>
        <v>5.4371223569559035E-2</v>
      </c>
      <c r="P34" s="62">
        <f t="shared" si="15"/>
        <v>6.2268137432254012E-2</v>
      </c>
      <c r="Q34" s="62"/>
      <c r="S34" s="62">
        <f t="shared" si="16"/>
        <v>-2.9746989227315002E-3</v>
      </c>
      <c r="T34" s="62">
        <f t="shared" si="16"/>
        <v>-6.3369000344837279E-3</v>
      </c>
      <c r="U34" s="62">
        <f t="shared" si="16"/>
        <v>-3.2973027303051516E-3</v>
      </c>
      <c r="V34" s="62">
        <f t="shared" si="16"/>
        <v>-8.6155111081331892E-3</v>
      </c>
      <c r="W34" s="62">
        <f t="shared" si="16"/>
        <v>-1.2151047145330551E-2</v>
      </c>
      <c r="X34" s="62">
        <f t="shared" si="16"/>
        <v>-1.5342345960601245E-2</v>
      </c>
    </row>
    <row r="35" spans="1:24" s="51" customFormat="1" outlineLevel="1" x14ac:dyDescent="0.2">
      <c r="B35" s="60">
        <v>2026</v>
      </c>
      <c r="C35" s="62">
        <f t="shared" si="14"/>
        <v>8.0998133330352218E-3</v>
      </c>
      <c r="D35" s="62">
        <f t="shared" si="14"/>
        <v>1.3874517975702272E-2</v>
      </c>
      <c r="E35" s="62">
        <f t="shared" si="14"/>
        <v>5.7283064298705444E-3</v>
      </c>
      <c r="F35" s="62">
        <f t="shared" si="14"/>
        <v>7.8989372522427326E-2</v>
      </c>
      <c r="G35" s="62">
        <f t="shared" si="14"/>
        <v>8.5170154282809385E-2</v>
      </c>
      <c r="H35" s="62">
        <f t="shared" si="14"/>
        <v>9.3959829967081188E-2</v>
      </c>
      <c r="J35" s="51">
        <v>2026</v>
      </c>
      <c r="K35" s="62">
        <f t="shared" si="15"/>
        <v>1.4326300221807475E-2</v>
      </c>
      <c r="L35" s="62">
        <f t="shared" si="15"/>
        <v>2.7276872775357397E-2</v>
      </c>
      <c r="M35" s="62">
        <f t="shared" si="15"/>
        <v>1.2767659234230511E-2</v>
      </c>
      <c r="N35" s="62">
        <f t="shared" si="15"/>
        <v>8.2550467554292961E-2</v>
      </c>
      <c r="O35" s="62">
        <f t="shared" si="15"/>
        <v>9.6372103027883016E-2</v>
      </c>
      <c r="P35" s="62">
        <f t="shared" si="15"/>
        <v>0.11207905893067505</v>
      </c>
      <c r="Q35" s="62"/>
      <c r="S35" s="62">
        <f t="shared" si="16"/>
        <v>-6.2264868887722535E-3</v>
      </c>
      <c r="T35" s="62">
        <f t="shared" si="16"/>
        <v>-1.3402354799655125E-2</v>
      </c>
      <c r="U35" s="62">
        <f t="shared" si="16"/>
        <v>-7.0393528043599662E-3</v>
      </c>
      <c r="V35" s="62">
        <f t="shared" si="16"/>
        <v>-3.5610950318656354E-3</v>
      </c>
      <c r="W35" s="62">
        <f t="shared" si="16"/>
        <v>-1.1201948745073631E-2</v>
      </c>
      <c r="X35" s="62">
        <f t="shared" si="16"/>
        <v>-1.8119228963593859E-2</v>
      </c>
    </row>
    <row r="36" spans="1:24" s="51" customFormat="1" outlineLevel="1" x14ac:dyDescent="0.2">
      <c r="B36" s="60">
        <v>2027</v>
      </c>
      <c r="C36" s="62">
        <f t="shared" si="14"/>
        <v>1.2671752823244509E-2</v>
      </c>
      <c r="D36" s="62">
        <f t="shared" si="14"/>
        <v>2.9194872480637457E-2</v>
      </c>
      <c r="E36" s="62">
        <f t="shared" si="14"/>
        <v>1.6316362741755075E-2</v>
      </c>
      <c r="F36" s="62">
        <f t="shared" si="14"/>
        <v>2.1106593591504019E-2</v>
      </c>
      <c r="G36" s="62">
        <f t="shared" si="14"/>
        <v>3.776733917054087E-2</v>
      </c>
      <c r="H36" s="62">
        <f t="shared" si="14"/>
        <v>5.0917670380546065E-2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17">C13/C$12</f>
        <v>0.88742715911007608</v>
      </c>
      <c r="D39" s="67">
        <f t="shared" ref="D39:G39" si="18">D13/D$12</f>
        <v>0.49437724588177523</v>
      </c>
      <c r="E39" s="67">
        <f t="shared" si="18"/>
        <v>0.55709050687331163</v>
      </c>
      <c r="F39" s="67">
        <f t="shared" si="18"/>
        <v>0.70387571642053492</v>
      </c>
      <c r="G39" s="67">
        <f t="shared" si="18"/>
        <v>0.39212247963653107</v>
      </c>
      <c r="H39" s="67">
        <f t="shared" ref="H39:H46" si="19">H13/H$12</f>
        <v>0.34798013812704548</v>
      </c>
      <c r="J39" s="51">
        <v>2020</v>
      </c>
      <c r="K39" s="67">
        <f t="shared" ref="K39:K45" si="20">K13/K$12</f>
        <v>0.88742715911007608</v>
      </c>
      <c r="L39" s="67">
        <f t="shared" ref="L39:O39" si="21">L13/L$12</f>
        <v>0.49437724588177523</v>
      </c>
      <c r="M39" s="67">
        <f t="shared" si="21"/>
        <v>0.55709050687331163</v>
      </c>
      <c r="N39" s="67">
        <f t="shared" si="21"/>
        <v>0.70387571642053492</v>
      </c>
      <c r="O39" s="67">
        <f t="shared" si="21"/>
        <v>0.39212247963653107</v>
      </c>
      <c r="P39" s="67">
        <f t="shared" ref="P39:P45" si="22">P13/P$12</f>
        <v>0.34798013812704548</v>
      </c>
      <c r="Q39" s="67"/>
      <c r="S39" s="67">
        <f t="shared" ref="S39:X45" si="23">C39-K39</f>
        <v>0</v>
      </c>
      <c r="T39" s="67">
        <f t="shared" si="23"/>
        <v>0</v>
      </c>
      <c r="U39" s="67">
        <f t="shared" si="23"/>
        <v>0</v>
      </c>
      <c r="V39" s="67">
        <f t="shared" si="23"/>
        <v>0</v>
      </c>
      <c r="W39" s="67">
        <f t="shared" si="23"/>
        <v>0</v>
      </c>
      <c r="X39" s="67">
        <f t="shared" si="23"/>
        <v>0</v>
      </c>
    </row>
    <row r="40" spans="1:24" s="51" customFormat="1" x14ac:dyDescent="0.2">
      <c r="B40" s="60">
        <f>B14</f>
        <v>2021</v>
      </c>
      <c r="C40" s="67">
        <f t="shared" si="17"/>
        <v>0.95479716090559397</v>
      </c>
      <c r="D40" s="67">
        <f t="shared" ref="D40:G46" si="24">D14/D$12</f>
        <v>0.63059197334961181</v>
      </c>
      <c r="E40" s="67">
        <f t="shared" si="24"/>
        <v>0.66044600797882125</v>
      </c>
      <c r="F40" s="67">
        <f t="shared" si="24"/>
        <v>0.70151067252041066</v>
      </c>
      <c r="G40" s="67">
        <f t="shared" si="24"/>
        <v>0.46330992322064346</v>
      </c>
      <c r="H40" s="67">
        <f t="shared" si="19"/>
        <v>0.44236699931045909</v>
      </c>
      <c r="J40" s="51">
        <v>2021</v>
      </c>
      <c r="K40" s="67">
        <f t="shared" si="20"/>
        <v>0.95479716090559397</v>
      </c>
      <c r="L40" s="67">
        <f t="shared" ref="L40:O45" si="25">L14/L$12</f>
        <v>0.63059197334961181</v>
      </c>
      <c r="M40" s="67">
        <f t="shared" si="25"/>
        <v>0.66044600797882125</v>
      </c>
      <c r="N40" s="67">
        <f t="shared" si="25"/>
        <v>0.70151067252041066</v>
      </c>
      <c r="O40" s="67">
        <f t="shared" si="25"/>
        <v>0.46330992322064346</v>
      </c>
      <c r="P40" s="67">
        <f t="shared" si="22"/>
        <v>0.44236699931045909</v>
      </c>
      <c r="Q40" s="67"/>
      <c r="S40" s="67">
        <f t="shared" si="23"/>
        <v>0</v>
      </c>
      <c r="T40" s="67">
        <f t="shared" si="23"/>
        <v>0</v>
      </c>
      <c r="U40" s="67">
        <f t="shared" si="23"/>
        <v>0</v>
      </c>
      <c r="V40" s="67">
        <f t="shared" si="23"/>
        <v>0</v>
      </c>
      <c r="W40" s="67">
        <f t="shared" si="23"/>
        <v>0</v>
      </c>
      <c r="X40" s="67">
        <f t="shared" si="23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1.0289234782987198</v>
      </c>
      <c r="D41" s="67">
        <f t="shared" si="24"/>
        <v>0.83373886353044169</v>
      </c>
      <c r="E41" s="67">
        <f t="shared" si="24"/>
        <v>0.81030210809164616</v>
      </c>
      <c r="F41" s="67">
        <f t="shared" si="24"/>
        <v>0.89842031130665168</v>
      </c>
      <c r="G41" s="67">
        <f t="shared" si="24"/>
        <v>0.72799187220413275</v>
      </c>
      <c r="H41" s="67">
        <f t="shared" si="19"/>
        <v>0.74904792932147324</v>
      </c>
      <c r="J41" s="51">
        <v>2022</v>
      </c>
      <c r="K41" s="67">
        <f t="shared" si="20"/>
        <v>1.0289234782987198</v>
      </c>
      <c r="L41" s="67">
        <f t="shared" si="25"/>
        <v>0.83373886353044169</v>
      </c>
      <c r="M41" s="67">
        <f t="shared" si="25"/>
        <v>0.81030210809164616</v>
      </c>
      <c r="N41" s="67">
        <f t="shared" si="25"/>
        <v>0.89842031130665168</v>
      </c>
      <c r="O41" s="67">
        <f t="shared" si="25"/>
        <v>0.72799187220413275</v>
      </c>
      <c r="P41" s="67">
        <f t="shared" si="22"/>
        <v>0.74904792932147324</v>
      </c>
      <c r="Q41" s="67"/>
      <c r="S41" s="67">
        <f t="shared" si="23"/>
        <v>0</v>
      </c>
      <c r="T41" s="67">
        <f t="shared" si="23"/>
        <v>0</v>
      </c>
      <c r="U41" s="67">
        <f t="shared" si="23"/>
        <v>0</v>
      </c>
      <c r="V41" s="67">
        <f t="shared" si="23"/>
        <v>0</v>
      </c>
      <c r="W41" s="67">
        <f t="shared" si="23"/>
        <v>0</v>
      </c>
      <c r="X41" s="67">
        <f t="shared" si="23"/>
        <v>0</v>
      </c>
    </row>
    <row r="42" spans="1:24" s="51" customFormat="1" outlineLevel="1" x14ac:dyDescent="0.2">
      <c r="B42" s="60">
        <v>2023</v>
      </c>
      <c r="C42" s="67">
        <f t="shared" si="17"/>
        <v>1.0553930823598545</v>
      </c>
      <c r="D42" s="67">
        <f t="shared" si="24"/>
        <v>0.8579460421760936</v>
      </c>
      <c r="E42" s="67">
        <f t="shared" si="24"/>
        <v>0.8129161129782374</v>
      </c>
      <c r="F42" s="67">
        <f t="shared" si="24"/>
        <v>0.95570967057056211</v>
      </c>
      <c r="G42" s="67">
        <f t="shared" si="24"/>
        <v>0.77691179053593296</v>
      </c>
      <c r="H42" s="67">
        <f t="shared" si="19"/>
        <v>0.81994732933543202</v>
      </c>
      <c r="J42" s="51">
        <v>2023</v>
      </c>
      <c r="K42" s="67">
        <f t="shared" si="20"/>
        <v>1.0553930823598545</v>
      </c>
      <c r="L42" s="67">
        <f t="shared" si="25"/>
        <v>0.8579460421760936</v>
      </c>
      <c r="M42" s="67">
        <f t="shared" si="25"/>
        <v>0.8129161129782374</v>
      </c>
      <c r="N42" s="67">
        <f t="shared" si="25"/>
        <v>0.95570967057056211</v>
      </c>
      <c r="O42" s="67">
        <f t="shared" si="25"/>
        <v>0.77691179053593296</v>
      </c>
      <c r="P42" s="67">
        <f t="shared" si="22"/>
        <v>0.81994732933543202</v>
      </c>
      <c r="Q42" s="67"/>
      <c r="S42" s="67">
        <f t="shared" si="23"/>
        <v>0</v>
      </c>
      <c r="T42" s="67">
        <f t="shared" si="23"/>
        <v>0</v>
      </c>
      <c r="U42" s="67">
        <f t="shared" si="23"/>
        <v>0</v>
      </c>
      <c r="V42" s="67">
        <f t="shared" si="23"/>
        <v>0</v>
      </c>
      <c r="W42" s="67">
        <f t="shared" si="23"/>
        <v>0</v>
      </c>
      <c r="X42" s="67">
        <f t="shared" si="23"/>
        <v>0</v>
      </c>
    </row>
    <row r="43" spans="1:24" s="51" customFormat="1" outlineLevel="1" x14ac:dyDescent="0.2">
      <c r="B43" s="60">
        <v>2024</v>
      </c>
      <c r="C43" s="67">
        <f t="shared" si="17"/>
        <v>1.0600257221517919</v>
      </c>
      <c r="D43" s="67">
        <f t="shared" si="24"/>
        <v>0.86964763840227899</v>
      </c>
      <c r="E43" s="67">
        <f t="shared" si="24"/>
        <v>0.82040239234661561</v>
      </c>
      <c r="F43" s="67">
        <f t="shared" si="24"/>
        <v>0.94158423244384359</v>
      </c>
      <c r="G43" s="67">
        <f t="shared" si="24"/>
        <v>0.77247795689278098</v>
      </c>
      <c r="H43" s="67">
        <f t="shared" si="19"/>
        <v>0.81884650410161097</v>
      </c>
      <c r="J43" s="51">
        <v>2024</v>
      </c>
      <c r="K43" s="67">
        <f t="shared" si="20"/>
        <v>1.0630838833239931</v>
      </c>
      <c r="L43" s="67">
        <f t="shared" si="25"/>
        <v>0.8756803310332808</v>
      </c>
      <c r="M43" s="67">
        <f t="shared" si="25"/>
        <v>0.82371706012064749</v>
      </c>
      <c r="N43" s="67">
        <f t="shared" si="25"/>
        <v>0.93194842458036953</v>
      </c>
      <c r="O43" s="67">
        <f t="shared" si="25"/>
        <v>0.7676618164794109</v>
      </c>
      <c r="P43" s="67">
        <f t="shared" si="22"/>
        <v>0.81608890494248254</v>
      </c>
      <c r="Q43" s="67"/>
      <c r="S43" s="67">
        <f t="shared" si="23"/>
        <v>-3.0581611722011459E-3</v>
      </c>
      <c r="T43" s="67">
        <f t="shared" si="23"/>
        <v>-6.0326926310018125E-3</v>
      </c>
      <c r="U43" s="67">
        <f t="shared" si="23"/>
        <v>-3.3146677740318875E-3</v>
      </c>
      <c r="V43" s="67">
        <f t="shared" si="23"/>
        <v>9.6358078634740663E-3</v>
      </c>
      <c r="W43" s="67">
        <f t="shared" si="23"/>
        <v>4.8161404133700847E-3</v>
      </c>
      <c r="X43" s="67">
        <f t="shared" si="23"/>
        <v>2.7575991591284321E-3</v>
      </c>
    </row>
    <row r="44" spans="1:24" s="51" customFormat="1" outlineLevel="1" x14ac:dyDescent="0.2">
      <c r="B44" s="60">
        <v>2025</v>
      </c>
      <c r="C44" s="67">
        <f t="shared" si="17"/>
        <v>1.0648117290835788</v>
      </c>
      <c r="D44" s="67">
        <f t="shared" si="24"/>
        <v>0.88538031144590246</v>
      </c>
      <c r="E44" s="67">
        <f t="shared" si="24"/>
        <v>0.83149000641446502</v>
      </c>
      <c r="F44" s="67">
        <f t="shared" si="24"/>
        <v>0.96825230165822951</v>
      </c>
      <c r="G44" s="67">
        <f t="shared" si="24"/>
        <v>0.80509211251662161</v>
      </c>
      <c r="H44" s="67">
        <f t="shared" si="19"/>
        <v>0.85727152440037502</v>
      </c>
      <c r="J44" s="51">
        <v>2025</v>
      </c>
      <c r="K44" s="67">
        <f t="shared" si="20"/>
        <v>1.0710460523094167</v>
      </c>
      <c r="L44" s="67">
        <f t="shared" si="25"/>
        <v>0.89707123939025191</v>
      </c>
      <c r="M44" s="67">
        <f t="shared" si="25"/>
        <v>0.83756551593273154</v>
      </c>
      <c r="N44" s="67">
        <f t="shared" si="25"/>
        <v>0.9663727951211798</v>
      </c>
      <c r="O44" s="67">
        <f t="shared" si="25"/>
        <v>0.80940052872902679</v>
      </c>
      <c r="P44" s="67">
        <f t="shared" si="22"/>
        <v>0.86690524103237865</v>
      </c>
      <c r="Q44" s="67"/>
      <c r="S44" s="67">
        <f t="shared" si="23"/>
        <v>-6.2343232258379455E-3</v>
      </c>
      <c r="T44" s="67">
        <f t="shared" si="23"/>
        <v>-1.169092794434945E-2</v>
      </c>
      <c r="U44" s="67">
        <f t="shared" si="23"/>
        <v>-6.0755095182665197E-3</v>
      </c>
      <c r="V44" s="67">
        <f t="shared" si="23"/>
        <v>1.8795065370497133E-3</v>
      </c>
      <c r="W44" s="67">
        <f t="shared" si="23"/>
        <v>-4.3084162124051861E-3</v>
      </c>
      <c r="X44" s="67">
        <f t="shared" si="23"/>
        <v>-9.6337166320036305E-3</v>
      </c>
    </row>
    <row r="45" spans="1:24" s="51" customFormat="1" outlineLevel="1" x14ac:dyDescent="0.2">
      <c r="B45" s="60">
        <v>2026</v>
      </c>
      <c r="C45" s="67">
        <f t="shared" si="17"/>
        <v>1.0734365053239823</v>
      </c>
      <c r="D45" s="67">
        <f t="shared" si="24"/>
        <v>0.89766453649239142</v>
      </c>
      <c r="E45" s="67">
        <f t="shared" si="24"/>
        <v>0.83625303596458211</v>
      </c>
      <c r="F45" s="67">
        <f t="shared" si="24"/>
        <v>1.044733943409609</v>
      </c>
      <c r="G45" s="67">
        <f t="shared" si="24"/>
        <v>0.8736619319515353</v>
      </c>
      <c r="H45" s="67">
        <f t="shared" si="19"/>
        <v>0.93782061106865489</v>
      </c>
      <c r="J45" s="51">
        <v>2026</v>
      </c>
      <c r="K45" s="67">
        <f t="shared" si="20"/>
        <v>1.0863901796061832</v>
      </c>
      <c r="L45" s="67">
        <f t="shared" si="25"/>
        <v>0.92154053745753195</v>
      </c>
      <c r="M45" s="67">
        <f t="shared" si="25"/>
        <v>0.84825926702650312</v>
      </c>
      <c r="N45" s="67">
        <f t="shared" si="25"/>
        <v>1.0461473211901822</v>
      </c>
      <c r="O45" s="67">
        <f t="shared" si="25"/>
        <v>0.88740415987452348</v>
      </c>
      <c r="P45" s="67">
        <f t="shared" si="22"/>
        <v>0.96406716462935771</v>
      </c>
      <c r="Q45" s="67"/>
      <c r="S45" s="67">
        <f t="shared" si="23"/>
        <v>-1.2953674282200955E-2</v>
      </c>
      <c r="T45" s="67">
        <f t="shared" si="23"/>
        <v>-2.3876000965140531E-2</v>
      </c>
      <c r="U45" s="67">
        <f t="shared" si="23"/>
        <v>-1.2006231061921002E-2</v>
      </c>
      <c r="V45" s="67">
        <f t="shared" si="23"/>
        <v>-1.4133777805731551E-3</v>
      </c>
      <c r="W45" s="67">
        <f t="shared" si="23"/>
        <v>-1.3742227922988182E-2</v>
      </c>
      <c r="X45" s="67">
        <f t="shared" si="23"/>
        <v>-2.6246553560702823E-2</v>
      </c>
    </row>
    <row r="46" spans="1:24" s="51" customFormat="1" outlineLevel="1" x14ac:dyDescent="0.2">
      <c r="B46" s="60">
        <v>2027</v>
      </c>
      <c r="C46" s="67">
        <f t="shared" si="17"/>
        <v>1.0870388273908951</v>
      </c>
      <c r="D46" s="67">
        <f t="shared" si="24"/>
        <v>0.92387173816567725</v>
      </c>
      <c r="E46" s="67">
        <f t="shared" si="24"/>
        <v>0.84989764384327415</v>
      </c>
      <c r="F46" s="67">
        <f t="shared" si="24"/>
        <v>1.066784718164405</v>
      </c>
      <c r="G46" s="67">
        <f t="shared" si="24"/>
        <v>0.90665781845593885</v>
      </c>
      <c r="H46" s="67">
        <f t="shared" si="19"/>
        <v>0.98557225181913088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38:P38"/>
    <mergeCell ref="S38:X38"/>
    <mergeCell ref="C5:H5"/>
    <mergeCell ref="K5:P5"/>
    <mergeCell ref="S5:X5"/>
    <mergeCell ref="C22:H22"/>
    <mergeCell ref="K22:P22"/>
    <mergeCell ref="S22:X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304A2-32F1-4C4C-A5D0-64E3B334DC1F}">
  <dimension ref="A1:AE57"/>
  <sheetViews>
    <sheetView zoomScaleNormal="100" workbookViewId="0">
      <selection activeCell="M56" sqref="M56"/>
    </sheetView>
  </sheetViews>
  <sheetFormatPr baseColWidth="10" defaultColWidth="8.6640625" defaultRowHeight="16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43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500567.83333333331</v>
      </c>
      <c r="D6" s="61">
        <v>265841.44696625194</v>
      </c>
      <c r="E6" s="62">
        <f t="shared" ref="E6:E10" si="0">D6/C6</f>
        <v>0.53107976434679405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500567.83333333331</v>
      </c>
      <c r="L6" s="61">
        <v>265841.44696625194</v>
      </c>
      <c r="M6" s="62">
        <v>0.53107976434679405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503981.75</v>
      </c>
      <c r="D7" s="61">
        <v>366114.2276156834</v>
      </c>
      <c r="E7" s="62">
        <f t="shared" si="0"/>
        <v>0.72644342303205101</v>
      </c>
      <c r="F7" s="63">
        <v>140.09927927904477</v>
      </c>
      <c r="G7" s="63">
        <f t="shared" si="1"/>
        <v>101.77420000379257</v>
      </c>
      <c r="H7" s="64">
        <f t="shared" si="2"/>
        <v>18721703889.307907</v>
      </c>
      <c r="J7" s="51">
        <v>2014</v>
      </c>
      <c r="K7" s="61">
        <v>503981.75</v>
      </c>
      <c r="L7" s="61">
        <v>366114.2276156834</v>
      </c>
      <c r="M7" s="62">
        <v>0.72644342303205101</v>
      </c>
      <c r="N7" s="63">
        <v>140.09927927904477</v>
      </c>
      <c r="O7" s="63">
        <v>101.77420000379257</v>
      </c>
      <c r="P7" s="64">
        <v>18721703889.307907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506140.91666666669</v>
      </c>
      <c r="D8" s="61">
        <v>378148.76728718186</v>
      </c>
      <c r="E8" s="62">
        <f t="shared" si="0"/>
        <v>0.74712151267593008</v>
      </c>
      <c r="F8" s="63">
        <v>149.80810650325651</v>
      </c>
      <c r="G8" s="63">
        <f t="shared" si="1"/>
        <v>111.92485914182986</v>
      </c>
      <c r="H8" s="64">
        <f t="shared" si="2"/>
        <v>20677159043.399158</v>
      </c>
      <c r="J8" s="51">
        <v>2015</v>
      </c>
      <c r="K8" s="61">
        <v>506140.91666666669</v>
      </c>
      <c r="L8" s="61">
        <v>378148.76728718186</v>
      </c>
      <c r="M8" s="62">
        <v>0.74712151267593008</v>
      </c>
      <c r="N8" s="63">
        <v>149.80810650325651</v>
      </c>
      <c r="O8" s="63">
        <v>111.92485914182986</v>
      </c>
      <c r="P8" s="64">
        <v>20677159043.399158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509332.33333333331</v>
      </c>
      <c r="D9" s="61">
        <v>383821.87352016772</v>
      </c>
      <c r="E9" s="62">
        <f t="shared" si="0"/>
        <v>0.75357845634546616</v>
      </c>
      <c r="F9" s="63">
        <v>158.35168320731688</v>
      </c>
      <c r="G9" s="63">
        <f t="shared" si="1"/>
        <v>119.33041699107612</v>
      </c>
      <c r="H9" s="64">
        <f t="shared" si="2"/>
        <v>22184276499.152122</v>
      </c>
      <c r="J9" s="51">
        <v>2016</v>
      </c>
      <c r="K9" s="61">
        <v>509332.33333333331</v>
      </c>
      <c r="L9" s="61">
        <v>383821.87352016772</v>
      </c>
      <c r="M9" s="62">
        <v>0.75357845634546616</v>
      </c>
      <c r="N9" s="63">
        <v>158.35168320731688</v>
      </c>
      <c r="O9" s="63">
        <v>119.33041699107612</v>
      </c>
      <c r="P9" s="64">
        <v>22184276499.152122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515094.58333333331</v>
      </c>
      <c r="D10" s="61">
        <v>388202.9692619369</v>
      </c>
      <c r="E10" s="62">
        <f t="shared" si="0"/>
        <v>0.7536537595673356</v>
      </c>
      <c r="F10" s="63">
        <v>161.79529966851484</v>
      </c>
      <c r="G10" s="63">
        <f t="shared" si="1"/>
        <v>121.93763587549989</v>
      </c>
      <c r="H10" s="64">
        <f t="shared" si="2"/>
        <v>22925436746.538952</v>
      </c>
      <c r="J10" s="51">
        <v>2017</v>
      </c>
      <c r="K10" s="61">
        <v>515094.58333333331</v>
      </c>
      <c r="L10" s="61">
        <v>388202.9692619369</v>
      </c>
      <c r="M10" s="62">
        <v>0.7536537595673356</v>
      </c>
      <c r="N10" s="63">
        <v>161.79529966851484</v>
      </c>
      <c r="O10" s="63">
        <v>121.93763587549989</v>
      </c>
      <c r="P10" s="64">
        <v>22925436746.538952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523671.41666666669</v>
      </c>
      <c r="D11" s="61">
        <v>395294.18985012447</v>
      </c>
      <c r="E11" s="62">
        <f>D11/C11</f>
        <v>0.75485156773744944</v>
      </c>
      <c r="F11" s="63">
        <v>168.1077203281871</v>
      </c>
      <c r="G11" s="63">
        <f>(H11/365)/C11</f>
        <v>126.89637623850074</v>
      </c>
      <c r="H11" s="64">
        <f>D11*F11*365</f>
        <v>24254981866.858936</v>
      </c>
      <c r="J11" s="51">
        <v>2018</v>
      </c>
      <c r="K11" s="61">
        <v>523671.41666666669</v>
      </c>
      <c r="L11" s="61">
        <v>395294.18985012447</v>
      </c>
      <c r="M11" s="62">
        <v>0.75485156773744944</v>
      </c>
      <c r="N11" s="63">
        <v>168.1077203281871</v>
      </c>
      <c r="O11" s="63">
        <v>126.89637623850074</v>
      </c>
      <c r="P11" s="64">
        <v>24254981866.858936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541426.58333333337</v>
      </c>
      <c r="D12" s="61">
        <v>407202.72515641176</v>
      </c>
      <c r="E12" s="62">
        <v>0.75209222762842132</v>
      </c>
      <c r="F12" s="63">
        <v>167.9721927521737</v>
      </c>
      <c r="G12" s="63">
        <v>126.33058062661289</v>
      </c>
      <c r="H12" s="64">
        <v>24965538143.301872</v>
      </c>
      <c r="J12" s="51">
        <v>2019</v>
      </c>
      <c r="K12" s="61">
        <v>541426.58333333337</v>
      </c>
      <c r="L12" s="61">
        <v>407202.72515641176</v>
      </c>
      <c r="M12" s="62">
        <v>0.75209222762842132</v>
      </c>
      <c r="N12" s="63">
        <v>167.9721927521737</v>
      </c>
      <c r="O12" s="63">
        <v>126.33058062661289</v>
      </c>
      <c r="P12" s="64">
        <v>24965538143.301872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509685.91666666669</v>
      </c>
      <c r="D13" s="61">
        <v>250110.56731915314</v>
      </c>
      <c r="E13" s="62">
        <v>0.49071508382038509</v>
      </c>
      <c r="F13" s="63">
        <v>131.19944949439727</v>
      </c>
      <c r="G13" s="63">
        <v>64.381548855831539</v>
      </c>
      <c r="H13" s="64">
        <v>11977244591.926563</v>
      </c>
      <c r="J13" s="51">
        <v>2020</v>
      </c>
      <c r="K13" s="61">
        <v>509685.91666666669</v>
      </c>
      <c r="L13" s="61">
        <v>250110.56731915314</v>
      </c>
      <c r="M13" s="62">
        <v>0.49071508382038509</v>
      </c>
      <c r="N13" s="63">
        <v>131.19944949439727</v>
      </c>
      <c r="O13" s="63">
        <v>64.381548855831539</v>
      </c>
      <c r="P13" s="64">
        <v>11977244591.926563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539837.08333333337</v>
      </c>
      <c r="D14" s="61">
        <v>328241.40623047733</v>
      </c>
      <c r="E14" s="62">
        <v>0.60803789951532095</v>
      </c>
      <c r="F14" s="63">
        <v>154.39564647338736</v>
      </c>
      <c r="G14" s="63">
        <v>93.878404575988526</v>
      </c>
      <c r="H14" s="64">
        <v>18497851101.715229</v>
      </c>
      <c r="J14" s="51">
        <v>2021</v>
      </c>
      <c r="K14" s="61">
        <v>539837.08333333337</v>
      </c>
      <c r="L14" s="61">
        <v>328241.40623047733</v>
      </c>
      <c r="M14" s="62">
        <v>0.60803789951532095</v>
      </c>
      <c r="N14" s="63">
        <v>154.39564647338736</v>
      </c>
      <c r="O14" s="63">
        <v>93.878404575988526</v>
      </c>
      <c r="P14" s="64">
        <v>18497851101.715229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559898.25</v>
      </c>
      <c r="D15" s="61">
        <v>377315.35225758702</v>
      </c>
      <c r="E15" s="62">
        <v>0.67389985994345758</v>
      </c>
      <c r="F15" s="63">
        <v>186.17543646741842</v>
      </c>
      <c r="G15" s="63">
        <v>125.46360056030535</v>
      </c>
      <c r="H15" s="64">
        <v>25640100393.231106</v>
      </c>
      <c r="J15" s="51">
        <v>2022</v>
      </c>
      <c r="K15" s="61">
        <v>559898.25</v>
      </c>
      <c r="L15" s="61">
        <v>377315.35225758702</v>
      </c>
      <c r="M15" s="62">
        <v>0.67389985994345758</v>
      </c>
      <c r="N15" s="63">
        <v>186.17543646741842</v>
      </c>
      <c r="O15" s="63">
        <v>125.46360056030535</v>
      </c>
      <c r="P15" s="64">
        <v>25640100393.231106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566384.46236559143</v>
      </c>
      <c r="D16" s="61">
        <v>380050.7338006557</v>
      </c>
      <c r="E16" s="65">
        <f t="shared" ref="E16" si="3">D16/C16</f>
        <v>0.67101193456705299</v>
      </c>
      <c r="F16" s="63">
        <v>192.36397211823152</v>
      </c>
      <c r="G16" s="63">
        <f t="shared" ref="G16" si="4">(H16/365)/C16</f>
        <v>129.07852107205716</v>
      </c>
      <c r="H16" s="64">
        <f t="shared" ref="H16" si="5">D16*F16*365</f>
        <v>26684445097.525108</v>
      </c>
      <c r="J16" s="51">
        <v>2023</v>
      </c>
      <c r="K16" s="61">
        <v>566384.46236559143</v>
      </c>
      <c r="L16" s="61">
        <v>380050.7338006557</v>
      </c>
      <c r="M16" s="65">
        <v>0.67101193456705299</v>
      </c>
      <c r="N16" s="63">
        <v>192.36397211823152</v>
      </c>
      <c r="O16" s="63">
        <v>129.07852107205716</v>
      </c>
      <c r="P16" s="64">
        <v>26684445097.525108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571688.56076315138</v>
      </c>
      <c r="D17" s="61">
        <v>381880.4281019771</v>
      </c>
      <c r="E17" s="65">
        <f t="shared" ref="E17:E19" si="7">D17/C17</f>
        <v>0.66798682763951411</v>
      </c>
      <c r="F17" s="63">
        <v>190.53229847447335</v>
      </c>
      <c r="G17" s="63">
        <f t="shared" ref="G17:G19" si="8">(H17/365)/C17</f>
        <v>127.27306562082849</v>
      </c>
      <c r="H17" s="64">
        <f t="shared" ref="H17:H19" si="9">D17*F17*365</f>
        <v>26557602833.670231</v>
      </c>
      <c r="J17" s="51">
        <v>2024</v>
      </c>
      <c r="K17" s="61">
        <v>572526.75</v>
      </c>
      <c r="L17" s="61">
        <v>383581.95977212308</v>
      </c>
      <c r="M17" s="65">
        <v>0.66998085202503299</v>
      </c>
      <c r="N17" s="63">
        <v>190.06282250949175</v>
      </c>
      <c r="O17" s="63">
        <v>127.33845176319191</v>
      </c>
      <c r="P17" s="64">
        <v>26610204527.374393</v>
      </c>
      <c r="Q17" s="61"/>
      <c r="R17" s="59"/>
      <c r="S17" s="61">
        <f t="shared" si="6"/>
        <v>-838.18923684861511</v>
      </c>
      <c r="T17" s="61">
        <f t="shared" si="6"/>
        <v>-1701.5316701459815</v>
      </c>
      <c r="U17" s="65">
        <f t="shared" si="6"/>
        <v>-1.9940243855188777E-3</v>
      </c>
      <c r="V17" s="63">
        <f t="shared" si="6"/>
        <v>0.46947596498159783</v>
      </c>
      <c r="W17" s="63">
        <f t="shared" si="6"/>
        <v>-6.538614236342255E-2</v>
      </c>
      <c r="X17" s="64">
        <f t="shared" si="6"/>
        <v>-52601693.704162598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579340.74527699896</v>
      </c>
      <c r="D18" s="61">
        <v>388766.64064890437</v>
      </c>
      <c r="E18" s="65">
        <f t="shared" si="7"/>
        <v>0.67105005787746586</v>
      </c>
      <c r="F18" s="63">
        <v>194.57193067955103</v>
      </c>
      <c r="G18" s="63">
        <f t="shared" si="8"/>
        <v>130.56750534384298</v>
      </c>
      <c r="H18" s="64">
        <f t="shared" si="9"/>
        <v>27609722687.024097</v>
      </c>
      <c r="J18" s="51">
        <v>2025</v>
      </c>
      <c r="K18" s="61">
        <v>581122.37500000012</v>
      </c>
      <c r="L18" s="61">
        <v>391333.93877370772</v>
      </c>
      <c r="M18" s="65">
        <v>0.6734105510456514</v>
      </c>
      <c r="N18" s="63">
        <v>195.46384579281025</v>
      </c>
      <c r="O18" s="63">
        <v>131.62741610483857</v>
      </c>
      <c r="P18" s="64">
        <v>27919447381.614326</v>
      </c>
      <c r="Q18" s="61"/>
      <c r="R18" s="59"/>
      <c r="S18" s="61">
        <f t="shared" si="6"/>
        <v>-1781.6297230011551</v>
      </c>
      <c r="T18" s="61">
        <f t="shared" si="6"/>
        <v>-2567.2981248033466</v>
      </c>
      <c r="U18" s="65">
        <f t="shared" si="6"/>
        <v>-2.3604931681855401E-3</v>
      </c>
      <c r="V18" s="63">
        <f t="shared" si="6"/>
        <v>-0.89191511325921624</v>
      </c>
      <c r="W18" s="63">
        <f t="shared" si="6"/>
        <v>-1.0599107609955922</v>
      </c>
      <c r="X18" s="64">
        <f t="shared" si="6"/>
        <v>-309724694.59022903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586607.23633332795</v>
      </c>
      <c r="D19" s="61">
        <v>397627.4799758537</v>
      </c>
      <c r="E19" s="65">
        <f t="shared" si="7"/>
        <v>0.67784278022426192</v>
      </c>
      <c r="F19" s="63">
        <v>202.23255054197045</v>
      </c>
      <c r="G19" s="63">
        <f t="shared" si="8"/>
        <v>137.08187431121283</v>
      </c>
      <c r="H19" s="64">
        <f t="shared" si="9"/>
        <v>29350825095.999008</v>
      </c>
      <c r="J19" s="51">
        <v>2026</v>
      </c>
      <c r="K19" s="61">
        <v>591285.69999999995</v>
      </c>
      <c r="L19" s="61">
        <v>399383.26486727747</v>
      </c>
      <c r="M19" s="65">
        <v>0.67544888176270357</v>
      </c>
      <c r="N19" s="63">
        <v>203.56454731341</v>
      </c>
      <c r="O19" s="63">
        <v>137.49744584937375</v>
      </c>
      <c r="P19" s="64">
        <v>29674599833.799557</v>
      </c>
      <c r="Q19" s="61"/>
      <c r="R19" s="59"/>
      <c r="S19" s="61">
        <f t="shared" si="6"/>
        <v>-4678.4636666720035</v>
      </c>
      <c r="T19" s="61">
        <f t="shared" si="6"/>
        <v>-1755.7848914237693</v>
      </c>
      <c r="U19" s="65">
        <f t="shared" si="6"/>
        <v>2.3938984615583525E-3</v>
      </c>
      <c r="V19" s="63">
        <f t="shared" si="6"/>
        <v>-1.3319967714395489</v>
      </c>
      <c r="W19" s="63">
        <f t="shared" si="6"/>
        <v>-0.41557153816091841</v>
      </c>
      <c r="X19" s="64">
        <f t="shared" si="6"/>
        <v>-323774737.80054855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595873.35417078843</v>
      </c>
      <c r="D20" s="61">
        <v>404849.99547715805</v>
      </c>
      <c r="E20" s="65">
        <f t="shared" ref="E20" si="10">D20/C20</f>
        <v>0.67942288851050137</v>
      </c>
      <c r="F20" s="63">
        <v>206.509613343338</v>
      </c>
      <c r="G20" s="63">
        <f t="shared" ref="G20" si="11">(H20/365)/C20</f>
        <v>140.30735800291748</v>
      </c>
      <c r="H20" s="64">
        <f t="shared" ref="H20" si="12">D20*F20*365</f>
        <v>30515976850.234619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>B7</f>
        <v>2014</v>
      </c>
      <c r="C23" s="62">
        <f t="shared" ref="C23:H36" si="13">C7/C6-1</f>
        <v>6.8200879867430508E-3</v>
      </c>
      <c r="D23" s="62">
        <f t="shared" si="13"/>
        <v>0.37719017028281865</v>
      </c>
      <c r="E23" s="62">
        <f t="shared" si="13"/>
        <v>0.36786123629761369</v>
      </c>
      <c r="F23" s="62" t="e">
        <f t="shared" si="13"/>
        <v>#DIV/0!</v>
      </c>
      <c r="G23" s="62" t="e">
        <f t="shared" si="13"/>
        <v>#DIV/0!</v>
      </c>
      <c r="H23" s="62" t="e">
        <f t="shared" si="13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>B8</f>
        <v>2015</v>
      </c>
      <c r="C24" s="62">
        <f t="shared" si="13"/>
        <v>4.284215979381667E-3</v>
      </c>
      <c r="D24" s="62">
        <f t="shared" si="13"/>
        <v>3.2870996983300316E-2</v>
      </c>
      <c r="E24" s="62">
        <f t="shared" si="13"/>
        <v>2.8464831517879707E-2</v>
      </c>
      <c r="F24" s="62">
        <f t="shared" si="13"/>
        <v>6.9299622911507264E-2</v>
      </c>
      <c r="G24" s="62">
        <f t="shared" si="13"/>
        <v>9.9737056519815681E-2</v>
      </c>
      <c r="H24" s="62">
        <f t="shared" si="13"/>
        <v>0.10444856759047583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>B9</f>
        <v>2016</v>
      </c>
      <c r="C25" s="62">
        <f t="shared" si="13"/>
        <v>6.3053915650301828E-3</v>
      </c>
      <c r="D25" s="62">
        <f t="shared" si="13"/>
        <v>1.5002313173422266E-2</v>
      </c>
      <c r="E25" s="62">
        <f t="shared" si="13"/>
        <v>8.642427717560297E-3</v>
      </c>
      <c r="F25" s="62">
        <f t="shared" si="13"/>
        <v>5.7030136108653373E-2</v>
      </c>
      <c r="G25" s="62">
        <f t="shared" si="13"/>
        <v>6.6165442655255147E-2</v>
      </c>
      <c r="H25" s="62">
        <f t="shared" si="13"/>
        <v>7.2888033244300265E-2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>B10</f>
        <v>2017</v>
      </c>
      <c r="C26" s="62">
        <f t="shared" si="13"/>
        <v>1.1313340274882844E-2</v>
      </c>
      <c r="D26" s="62">
        <f t="shared" si="13"/>
        <v>1.1414398303016382E-2</v>
      </c>
      <c r="E26" s="62">
        <f t="shared" si="13"/>
        <v>9.9927514163100639E-5</v>
      </c>
      <c r="F26" s="62">
        <f t="shared" si="13"/>
        <v>2.1746636293657362E-2</v>
      </c>
      <c r="G26" s="62">
        <f t="shared" si="13"/>
        <v>2.1848736895126564E-2</v>
      </c>
      <c r="H26" s="62">
        <f t="shared" si="13"/>
        <v>3.3409259365080324E-2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>B11</f>
        <v>2018</v>
      </c>
      <c r="C27" s="62">
        <f t="shared" si="13"/>
        <v>1.6650987237780912E-2</v>
      </c>
      <c r="D27" s="62">
        <f t="shared" si="13"/>
        <v>1.8266786062119955E-2</v>
      </c>
      <c r="E27" s="62">
        <f t="shared" si="13"/>
        <v>1.5893348303621657E-3</v>
      </c>
      <c r="F27" s="62">
        <f t="shared" si="13"/>
        <v>3.901485811148464E-2</v>
      </c>
      <c r="G27" s="62">
        <f t="shared" si="13"/>
        <v>4.0666200614745351E-2</v>
      </c>
      <c r="H27" s="62">
        <f t="shared" si="13"/>
        <v>5.7994320239971309E-2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ref="B28" si="14">B12</f>
        <v>2019</v>
      </c>
      <c r="C28" s="62">
        <f t="shared" si="13"/>
        <v>3.3905166678150689E-2</v>
      </c>
      <c r="D28" s="62">
        <f t="shared" si="13"/>
        <v>3.0125753456690996E-2</v>
      </c>
      <c r="E28" s="62">
        <f t="shared" si="13"/>
        <v>-3.6554737738689891E-3</v>
      </c>
      <c r="F28" s="62">
        <f t="shared" si="13"/>
        <v>-8.0619483595889552E-4</v>
      </c>
      <c r="G28" s="62">
        <f t="shared" si="13"/>
        <v>-4.4587215857483375E-3</v>
      </c>
      <c r="H28" s="62">
        <f t="shared" si="13"/>
        <v>2.9295271393866118E-2</v>
      </c>
      <c r="J28" s="51">
        <v>2019</v>
      </c>
      <c r="K28" s="62">
        <f t="shared" ref="K28:P35" si="15">K12/K11-1</f>
        <v>3.3905166678150689E-2</v>
      </c>
      <c r="L28" s="62">
        <f t="shared" si="15"/>
        <v>3.0125753456690996E-2</v>
      </c>
      <c r="M28" s="62">
        <f t="shared" si="15"/>
        <v>-3.6554737738689891E-3</v>
      </c>
      <c r="N28" s="62">
        <f t="shared" si="15"/>
        <v>-8.0619483595889552E-4</v>
      </c>
      <c r="O28" s="62">
        <f t="shared" si="15"/>
        <v>-4.4587215857483375E-3</v>
      </c>
      <c r="P28" s="62">
        <f t="shared" si="15"/>
        <v>2.9295271393866118E-2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</v>
      </c>
      <c r="X28" s="62">
        <f t="shared" si="16"/>
        <v>0</v>
      </c>
    </row>
    <row r="29" spans="1:31" s="51" customFormat="1" x14ac:dyDescent="0.2">
      <c r="B29" s="60">
        <f>B13</f>
        <v>2020</v>
      </c>
      <c r="C29" s="62">
        <f t="shared" si="13"/>
        <v>-5.8624137867876569E-2</v>
      </c>
      <c r="D29" s="62">
        <f t="shared" si="13"/>
        <v>-0.38578366040383816</v>
      </c>
      <c r="E29" s="62">
        <f t="shared" si="13"/>
        <v>-0.34753336652904787</v>
      </c>
      <c r="F29" s="62">
        <f t="shared" si="13"/>
        <v>-0.21892161229347618</v>
      </c>
      <c r="G29" s="62">
        <f t="shared" si="13"/>
        <v>-0.49037241389620523</v>
      </c>
      <c r="H29" s="62">
        <f t="shared" si="13"/>
        <v>-0.52024889176522726</v>
      </c>
      <c r="J29" s="51">
        <v>2020</v>
      </c>
      <c r="K29" s="62">
        <f t="shared" si="15"/>
        <v>-5.8624137867876569E-2</v>
      </c>
      <c r="L29" s="62">
        <f t="shared" si="15"/>
        <v>-0.38578366040383816</v>
      </c>
      <c r="M29" s="62">
        <f t="shared" si="15"/>
        <v>-0.34753336652904787</v>
      </c>
      <c r="N29" s="62">
        <f t="shared" si="15"/>
        <v>-0.21892161229347618</v>
      </c>
      <c r="O29" s="62">
        <f t="shared" si="15"/>
        <v>-0.49037241389620523</v>
      </c>
      <c r="P29" s="62">
        <f t="shared" si="15"/>
        <v>-0.52024889176522726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>B14</f>
        <v>2021</v>
      </c>
      <c r="C30" s="62">
        <f t="shared" si="13"/>
        <v>5.9156366069234467E-2</v>
      </c>
      <c r="D30" s="62">
        <f t="shared" si="13"/>
        <v>0.31238519727007574</v>
      </c>
      <c r="E30" s="62">
        <f t="shared" si="13"/>
        <v>0.23908540732340544</v>
      </c>
      <c r="F30" s="62">
        <f t="shared" si="13"/>
        <v>0.17680102369622097</v>
      </c>
      <c r="G30" s="62">
        <f t="shared" si="13"/>
        <v>0.45815697578523262</v>
      </c>
      <c r="H30" s="62">
        <f t="shared" si="13"/>
        <v>0.54441624363119168</v>
      </c>
      <c r="J30" s="51">
        <v>2021</v>
      </c>
      <c r="K30" s="62">
        <f t="shared" si="15"/>
        <v>5.9156366069234467E-2</v>
      </c>
      <c r="L30" s="62">
        <f t="shared" si="15"/>
        <v>0.31238519727007574</v>
      </c>
      <c r="M30" s="62">
        <f t="shared" si="15"/>
        <v>0.23908540732340544</v>
      </c>
      <c r="N30" s="62">
        <f t="shared" si="15"/>
        <v>0.17680102369622097</v>
      </c>
      <c r="O30" s="62">
        <f t="shared" si="15"/>
        <v>0.45815697578523262</v>
      </c>
      <c r="P30" s="62">
        <f t="shared" si="15"/>
        <v>0.54441624363119168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>B15</f>
        <v>2022</v>
      </c>
      <c r="C31" s="62">
        <f t="shared" si="13"/>
        <v>3.7161520180857055E-2</v>
      </c>
      <c r="D31" s="62">
        <f t="shared" si="13"/>
        <v>0.14950565375244596</v>
      </c>
      <c r="E31" s="62">
        <f t="shared" si="13"/>
        <v>0.10831884078383358</v>
      </c>
      <c r="F31" s="62">
        <f t="shared" si="13"/>
        <v>0.20583345916757323</v>
      </c>
      <c r="G31" s="62">
        <f t="shared" si="13"/>
        <v>0.33644794164296488</v>
      </c>
      <c r="H31" s="62">
        <f t="shared" si="13"/>
        <v>0.38611237879699467</v>
      </c>
      <c r="J31" s="51">
        <v>2022</v>
      </c>
      <c r="K31" s="62">
        <f t="shared" si="15"/>
        <v>3.7161520180857055E-2</v>
      </c>
      <c r="L31" s="62">
        <f t="shared" si="15"/>
        <v>0.14950565375244596</v>
      </c>
      <c r="M31" s="62">
        <f t="shared" si="15"/>
        <v>0.10831884078383358</v>
      </c>
      <c r="N31" s="62">
        <f t="shared" si="15"/>
        <v>0.20583345916757323</v>
      </c>
      <c r="O31" s="62">
        <f t="shared" si="15"/>
        <v>0.33644794164296488</v>
      </c>
      <c r="P31" s="62">
        <f t="shared" si="15"/>
        <v>0.38611237879699467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3"/>
        <v>1.1584626966759437E-2</v>
      </c>
      <c r="D32" s="62">
        <f t="shared" si="13"/>
        <v>7.249589836994641E-3</v>
      </c>
      <c r="E32" s="62">
        <f t="shared" si="13"/>
        <v>-4.2853924567470836E-3</v>
      </c>
      <c r="F32" s="62">
        <f t="shared" si="13"/>
        <v>3.324034452792124E-2</v>
      </c>
      <c r="G32" s="62">
        <f t="shared" si="13"/>
        <v>2.8812504149474449E-2</v>
      </c>
      <c r="H32" s="62">
        <f t="shared" si="13"/>
        <v>4.073091322878386E-2</v>
      </c>
      <c r="J32" s="51">
        <v>2023</v>
      </c>
      <c r="K32" s="62">
        <f t="shared" si="15"/>
        <v>1.1584626966759437E-2</v>
      </c>
      <c r="L32" s="62">
        <f t="shared" si="15"/>
        <v>7.249589836994641E-3</v>
      </c>
      <c r="M32" s="62">
        <f t="shared" si="15"/>
        <v>-4.2853924567470836E-3</v>
      </c>
      <c r="N32" s="62">
        <f t="shared" si="15"/>
        <v>3.324034452792124E-2</v>
      </c>
      <c r="O32" s="62">
        <f t="shared" si="15"/>
        <v>2.8812504149474449E-2</v>
      </c>
      <c r="P32" s="62">
        <f t="shared" si="15"/>
        <v>4.073091322878386E-2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3"/>
        <v>9.3648374028598713E-3</v>
      </c>
      <c r="D33" s="62">
        <f t="shared" si="13"/>
        <v>4.8143422406365932E-3</v>
      </c>
      <c r="E33" s="62">
        <f t="shared" si="13"/>
        <v>-4.5082758915320209E-3</v>
      </c>
      <c r="F33" s="62">
        <f t="shared" si="13"/>
        <v>-9.5219163109835359E-3</v>
      </c>
      <c r="G33" s="62">
        <f t="shared" si="13"/>
        <v>-1.398726477676937E-2</v>
      </c>
      <c r="H33" s="62">
        <f t="shared" si="13"/>
        <v>-4.7534158342547039E-3</v>
      </c>
      <c r="J33" s="51">
        <v>2024</v>
      </c>
      <c r="K33" s="62">
        <f t="shared" si="15"/>
        <v>1.0844731878332903E-2</v>
      </c>
      <c r="L33" s="62">
        <f t="shared" si="15"/>
        <v>9.2914594221507052E-3</v>
      </c>
      <c r="M33" s="62">
        <f t="shared" si="15"/>
        <v>-1.5366083506178629E-3</v>
      </c>
      <c r="N33" s="62">
        <f t="shared" si="15"/>
        <v>-1.196247708653797E-2</v>
      </c>
      <c r="O33" s="62">
        <f t="shared" si="15"/>
        <v>-1.348070379497035E-2</v>
      </c>
      <c r="P33" s="62">
        <f t="shared" si="15"/>
        <v>-2.7821665348252145E-3</v>
      </c>
      <c r="Q33" s="62"/>
      <c r="S33" s="62">
        <f t="shared" si="16"/>
        <v>-1.4798944754730314E-3</v>
      </c>
      <c r="T33" s="62">
        <f t="shared" si="16"/>
        <v>-4.477117181514112E-3</v>
      </c>
      <c r="U33" s="62">
        <f t="shared" si="16"/>
        <v>-2.971667540914158E-3</v>
      </c>
      <c r="V33" s="62">
        <f t="shared" si="16"/>
        <v>2.4405607755544345E-3</v>
      </c>
      <c r="W33" s="62">
        <f t="shared" si="16"/>
        <v>-5.065609817990202E-4</v>
      </c>
      <c r="X33" s="62">
        <f t="shared" si="16"/>
        <v>-1.9712492994294895E-3</v>
      </c>
    </row>
    <row r="34" spans="1:24" s="51" customFormat="1" outlineLevel="1" x14ac:dyDescent="0.2">
      <c r="B34" s="60">
        <v>2025</v>
      </c>
      <c r="C34" s="62">
        <f t="shared" si="13"/>
        <v>1.3385232868106778E-2</v>
      </c>
      <c r="D34" s="62">
        <f t="shared" si="13"/>
        <v>1.8032378829030637E-2</v>
      </c>
      <c r="E34" s="62">
        <f t="shared" si="13"/>
        <v>4.5857644360689509E-3</v>
      </c>
      <c r="F34" s="62">
        <f t="shared" si="13"/>
        <v>2.1201823719241508E-2</v>
      </c>
      <c r="G34" s="62">
        <f t="shared" si="13"/>
        <v>2.5884814724501659E-2</v>
      </c>
      <c r="H34" s="62">
        <f t="shared" si="13"/>
        <v>3.9616521865443621E-2</v>
      </c>
      <c r="J34" s="51">
        <v>2025</v>
      </c>
      <c r="K34" s="62">
        <f t="shared" si="15"/>
        <v>1.5013490636027305E-2</v>
      </c>
      <c r="L34" s="62">
        <f t="shared" si="15"/>
        <v>2.0209446258082409E-2</v>
      </c>
      <c r="M34" s="62">
        <f t="shared" si="15"/>
        <v>5.1191000612211823E-3</v>
      </c>
      <c r="N34" s="62">
        <f t="shared" si="15"/>
        <v>2.8417042386333913E-2</v>
      </c>
      <c r="O34" s="62">
        <f t="shared" si="15"/>
        <v>3.3681612130974647E-2</v>
      </c>
      <c r="P34" s="62">
        <f t="shared" si="15"/>
        <v>4.9200781335336563E-2</v>
      </c>
      <c r="Q34" s="62"/>
      <c r="S34" s="62">
        <f t="shared" si="16"/>
        <v>-1.6282577679205268E-3</v>
      </c>
      <c r="T34" s="62">
        <f t="shared" si="16"/>
        <v>-2.1770674290517711E-3</v>
      </c>
      <c r="U34" s="62">
        <f t="shared" si="16"/>
        <v>-5.3333562515223143E-4</v>
      </c>
      <c r="V34" s="62">
        <f t="shared" si="16"/>
        <v>-7.2152186670924046E-3</v>
      </c>
      <c r="W34" s="62">
        <f t="shared" si="16"/>
        <v>-7.7967974064729884E-3</v>
      </c>
      <c r="X34" s="62">
        <f t="shared" si="16"/>
        <v>-9.5842594698929418E-3</v>
      </c>
    </row>
    <row r="35" spans="1:24" s="51" customFormat="1" outlineLevel="1" x14ac:dyDescent="0.2">
      <c r="B35" s="60">
        <v>2026</v>
      </c>
      <c r="C35" s="62">
        <f t="shared" si="13"/>
        <v>1.2542689454467126E-2</v>
      </c>
      <c r="D35" s="62">
        <f t="shared" si="13"/>
        <v>2.2792180193648814E-2</v>
      </c>
      <c r="E35" s="62">
        <f t="shared" si="13"/>
        <v>1.0122527026197536E-2</v>
      </c>
      <c r="F35" s="62">
        <f t="shared" si="13"/>
        <v>3.9371659805524706E-2</v>
      </c>
      <c r="G35" s="62">
        <f t="shared" si="13"/>
        <v>4.9892727522170111E-2</v>
      </c>
      <c r="H35" s="62">
        <f t="shared" si="13"/>
        <v>6.3061205963984124E-2</v>
      </c>
      <c r="J35" s="51">
        <v>2026</v>
      </c>
      <c r="K35" s="62">
        <f t="shared" si="15"/>
        <v>1.7489130409063636E-2</v>
      </c>
      <c r="L35" s="62">
        <f t="shared" si="15"/>
        <v>2.0568944566355052E-2</v>
      </c>
      <c r="M35" s="62">
        <f t="shared" si="15"/>
        <v>3.0268767156782506E-3</v>
      </c>
      <c r="N35" s="62">
        <f t="shared" si="15"/>
        <v>4.1443477630059622E-2</v>
      </c>
      <c r="O35" s="62">
        <f t="shared" si="15"/>
        <v>4.4595798643193074E-2</v>
      </c>
      <c r="P35" s="62">
        <f t="shared" si="15"/>
        <v>6.2864870790424243E-2</v>
      </c>
      <c r="Q35" s="62"/>
      <c r="S35" s="62">
        <f t="shared" si="16"/>
        <v>-4.9464409545965093E-3</v>
      </c>
      <c r="T35" s="62">
        <f t="shared" si="16"/>
        <v>2.2232356272937626E-3</v>
      </c>
      <c r="U35" s="62">
        <f t="shared" si="16"/>
        <v>7.0956503105192859E-3</v>
      </c>
      <c r="V35" s="62">
        <f t="shared" si="16"/>
        <v>-2.0718178245349161E-3</v>
      </c>
      <c r="W35" s="62">
        <f t="shared" si="16"/>
        <v>5.2969288789770363E-3</v>
      </c>
      <c r="X35" s="62">
        <f t="shared" si="16"/>
        <v>1.9633517355988062E-4</v>
      </c>
    </row>
    <row r="36" spans="1:24" s="51" customFormat="1" outlineLevel="1" x14ac:dyDescent="0.2">
      <c r="B36" s="60">
        <v>2027</v>
      </c>
      <c r="C36" s="62">
        <f t="shared" si="13"/>
        <v>1.5796119214927629E-2</v>
      </c>
      <c r="D36" s="62">
        <f t="shared" si="13"/>
        <v>1.8164025036053744E-2</v>
      </c>
      <c r="E36" s="62">
        <f t="shared" si="13"/>
        <v>2.3310837443997201E-3</v>
      </c>
      <c r="F36" s="62">
        <f t="shared" si="13"/>
        <v>2.1149230378123107E-2</v>
      </c>
      <c r="G36" s="62">
        <f t="shared" si="13"/>
        <v>2.3529614749663752E-2</v>
      </c>
      <c r="H36" s="62">
        <f t="shared" si="13"/>
        <v>3.9697410564258462E-2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H46" si="17">C13/C$12</f>
        <v>0.94137586213212343</v>
      </c>
      <c r="D39" s="67">
        <f t="shared" si="17"/>
        <v>0.61421633959616184</v>
      </c>
      <c r="E39" s="67">
        <f t="shared" si="17"/>
        <v>0.65246663347095213</v>
      </c>
      <c r="F39" s="67">
        <f t="shared" si="17"/>
        <v>0.78107838770652382</v>
      </c>
      <c r="G39" s="67">
        <f t="shared" si="17"/>
        <v>0.50962758610379477</v>
      </c>
      <c r="H39" s="67">
        <f t="shared" si="17"/>
        <v>0.47975110823477274</v>
      </c>
      <c r="J39" s="51">
        <v>2020</v>
      </c>
      <c r="K39" s="67">
        <f t="shared" ref="K39:P45" si="18">K13/K$12</f>
        <v>0.94137586213212343</v>
      </c>
      <c r="L39" s="67">
        <f t="shared" si="18"/>
        <v>0.61421633959616184</v>
      </c>
      <c r="M39" s="67">
        <f t="shared" si="18"/>
        <v>0.65246663347095213</v>
      </c>
      <c r="N39" s="67">
        <f t="shared" si="18"/>
        <v>0.78107838770652382</v>
      </c>
      <c r="O39" s="67">
        <f t="shared" si="18"/>
        <v>0.50962758610379477</v>
      </c>
      <c r="P39" s="67">
        <f t="shared" si="18"/>
        <v>0.47975110823477274</v>
      </c>
      <c r="Q39" s="67"/>
      <c r="S39" s="67">
        <f t="shared" ref="S39:X45" si="19">C39-K39</f>
        <v>0</v>
      </c>
      <c r="T39" s="67">
        <f t="shared" si="19"/>
        <v>0</v>
      </c>
      <c r="U39" s="67">
        <f t="shared" si="19"/>
        <v>0</v>
      </c>
      <c r="V39" s="67">
        <f t="shared" si="19"/>
        <v>0</v>
      </c>
      <c r="W39" s="67">
        <f t="shared" si="19"/>
        <v>0</v>
      </c>
      <c r="X39" s="67">
        <f t="shared" si="19"/>
        <v>0</v>
      </c>
    </row>
    <row r="40" spans="1:24" s="51" customFormat="1" x14ac:dyDescent="0.2">
      <c r="B40" s="60">
        <f>B14</f>
        <v>2021</v>
      </c>
      <c r="C40" s="67">
        <f t="shared" si="17"/>
        <v>0.99706423724115256</v>
      </c>
      <c r="D40" s="67">
        <f t="shared" si="17"/>
        <v>0.80608843200741254</v>
      </c>
      <c r="E40" s="67">
        <f t="shared" si="17"/>
        <v>0.80846188429928589</v>
      </c>
      <c r="F40" s="67">
        <f t="shared" si="17"/>
        <v>0.91917384624003107</v>
      </c>
      <c r="G40" s="67">
        <f t="shared" si="17"/>
        <v>0.74311701972983757</v>
      </c>
      <c r="H40" s="67">
        <f t="shared" si="17"/>
        <v>0.740935404457849</v>
      </c>
      <c r="J40" s="51">
        <v>2021</v>
      </c>
      <c r="K40" s="67">
        <f t="shared" si="18"/>
        <v>0.99706423724115256</v>
      </c>
      <c r="L40" s="67">
        <f t="shared" si="18"/>
        <v>0.80608843200741254</v>
      </c>
      <c r="M40" s="67">
        <f t="shared" si="18"/>
        <v>0.80846188429928589</v>
      </c>
      <c r="N40" s="67">
        <f t="shared" si="18"/>
        <v>0.91917384624003107</v>
      </c>
      <c r="O40" s="67">
        <f t="shared" si="18"/>
        <v>0.74311701972983757</v>
      </c>
      <c r="P40" s="67">
        <f t="shared" si="18"/>
        <v>0.740935404457849</v>
      </c>
      <c r="Q40" s="67"/>
      <c r="S40" s="67">
        <f t="shared" si="19"/>
        <v>0</v>
      </c>
      <c r="T40" s="67">
        <f t="shared" si="19"/>
        <v>0</v>
      </c>
      <c r="U40" s="67">
        <f t="shared" si="19"/>
        <v>0</v>
      </c>
      <c r="V40" s="67">
        <f t="shared" si="19"/>
        <v>0</v>
      </c>
      <c r="W40" s="67">
        <f t="shared" si="19"/>
        <v>0</v>
      </c>
      <c r="X40" s="67">
        <f t="shared" si="19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1.0341166600150005</v>
      </c>
      <c r="D41" s="67">
        <f t="shared" si="17"/>
        <v>0.92660321001696488</v>
      </c>
      <c r="E41" s="67">
        <f t="shared" si="17"/>
        <v>0.89603353842449829</v>
      </c>
      <c r="F41" s="67">
        <f t="shared" si="17"/>
        <v>1.1083705785879798</v>
      </c>
      <c r="G41" s="67">
        <f t="shared" si="17"/>
        <v>0.99313721141779587</v>
      </c>
      <c r="H41" s="67">
        <f t="shared" si="17"/>
        <v>1.0270197360079825</v>
      </c>
      <c r="J41" s="51">
        <v>2022</v>
      </c>
      <c r="K41" s="67">
        <f t="shared" si="18"/>
        <v>1.0341166600150005</v>
      </c>
      <c r="L41" s="67">
        <f t="shared" si="18"/>
        <v>0.92660321001696488</v>
      </c>
      <c r="M41" s="67">
        <f t="shared" si="18"/>
        <v>0.89603353842449829</v>
      </c>
      <c r="N41" s="67">
        <f t="shared" si="18"/>
        <v>1.1083705785879798</v>
      </c>
      <c r="O41" s="67">
        <f t="shared" si="18"/>
        <v>0.99313721141779587</v>
      </c>
      <c r="P41" s="67">
        <f t="shared" si="18"/>
        <v>1.0270197360079825</v>
      </c>
      <c r="Q41" s="67"/>
      <c r="S41" s="67">
        <f t="shared" si="19"/>
        <v>0</v>
      </c>
      <c r="T41" s="67">
        <f t="shared" si="19"/>
        <v>0</v>
      </c>
      <c r="U41" s="67">
        <f t="shared" si="19"/>
        <v>0</v>
      </c>
      <c r="V41" s="67">
        <f t="shared" si="19"/>
        <v>0</v>
      </c>
      <c r="W41" s="67">
        <f t="shared" si="19"/>
        <v>0</v>
      </c>
      <c r="X41" s="67">
        <f t="shared" si="19"/>
        <v>0</v>
      </c>
    </row>
    <row r="42" spans="1:24" s="51" customFormat="1" outlineLevel="1" x14ac:dyDescent="0.2">
      <c r="B42" s="60">
        <v>2023</v>
      </c>
      <c r="C42" s="67">
        <f t="shared" si="17"/>
        <v>1.0460965157613855</v>
      </c>
      <c r="D42" s="67">
        <f t="shared" si="17"/>
        <v>0.93332070323123051</v>
      </c>
      <c r="E42" s="67">
        <f t="shared" si="17"/>
        <v>0.89219368305794156</v>
      </c>
      <c r="F42" s="67">
        <f t="shared" si="17"/>
        <v>1.1452131984848555</v>
      </c>
      <c r="G42" s="67">
        <f t="shared" si="17"/>
        <v>1.0217519814427687</v>
      </c>
      <c r="H42" s="67">
        <f t="shared" si="17"/>
        <v>1.0688511877595721</v>
      </c>
      <c r="J42" s="51">
        <v>2023</v>
      </c>
      <c r="K42" s="67">
        <f t="shared" si="18"/>
        <v>1.0460965157613855</v>
      </c>
      <c r="L42" s="67">
        <f t="shared" si="18"/>
        <v>0.93332070323123051</v>
      </c>
      <c r="M42" s="67">
        <f t="shared" si="18"/>
        <v>0.89219368305794156</v>
      </c>
      <c r="N42" s="67">
        <f t="shared" si="18"/>
        <v>1.1452131984848555</v>
      </c>
      <c r="O42" s="67">
        <f t="shared" si="18"/>
        <v>1.0217519814427687</v>
      </c>
      <c r="P42" s="67">
        <f t="shared" si="18"/>
        <v>1.0688511877595721</v>
      </c>
      <c r="Q42" s="67"/>
      <c r="S42" s="67">
        <f t="shared" si="19"/>
        <v>0</v>
      </c>
      <c r="T42" s="67">
        <f t="shared" si="19"/>
        <v>0</v>
      </c>
      <c r="U42" s="67">
        <f t="shared" si="19"/>
        <v>0</v>
      </c>
      <c r="V42" s="67">
        <f t="shared" si="19"/>
        <v>0</v>
      </c>
      <c r="W42" s="67">
        <f t="shared" si="19"/>
        <v>0</v>
      </c>
      <c r="X42" s="67">
        <f t="shared" si="19"/>
        <v>0</v>
      </c>
    </row>
    <row r="43" spans="1:24" s="51" customFormat="1" outlineLevel="1" x14ac:dyDescent="0.2">
      <c r="B43" s="60">
        <v>2024</v>
      </c>
      <c r="C43" s="67">
        <f t="shared" si="17"/>
        <v>1.055893039539189</v>
      </c>
      <c r="D43" s="67">
        <f t="shared" si="17"/>
        <v>0.93781402851685725</v>
      </c>
      <c r="E43" s="67">
        <f t="shared" si="17"/>
        <v>0.88817142778603431</v>
      </c>
      <c r="F43" s="67">
        <f t="shared" si="17"/>
        <v>1.1343085742506491</v>
      </c>
      <c r="G43" s="67">
        <f t="shared" si="17"/>
        <v>1.00746046594214</v>
      </c>
      <c r="H43" s="67">
        <f t="shared" si="17"/>
        <v>1.0637704935992138</v>
      </c>
      <c r="J43" s="51">
        <v>2024</v>
      </c>
      <c r="K43" s="67">
        <f t="shared" si="18"/>
        <v>1.0574411519936759</v>
      </c>
      <c r="L43" s="67">
        <f t="shared" si="18"/>
        <v>0.94199261467315665</v>
      </c>
      <c r="M43" s="67">
        <f t="shared" si="18"/>
        <v>0.89082273079418628</v>
      </c>
      <c r="N43" s="67">
        <f t="shared" si="18"/>
        <v>1.1315136118387796</v>
      </c>
      <c r="O43" s="67">
        <f t="shared" si="18"/>
        <v>1.0079780456290146</v>
      </c>
      <c r="P43" s="67">
        <f t="shared" si="18"/>
        <v>1.0658774657542793</v>
      </c>
      <c r="Q43" s="67"/>
      <c r="S43" s="67">
        <f t="shared" si="19"/>
        <v>-1.5481124544869385E-3</v>
      </c>
      <c r="T43" s="67">
        <f t="shared" si="19"/>
        <v>-4.178586156299402E-3</v>
      </c>
      <c r="U43" s="67">
        <f t="shared" si="19"/>
        <v>-2.6513030081519728E-3</v>
      </c>
      <c r="V43" s="67">
        <f t="shared" si="19"/>
        <v>2.7949624118694949E-3</v>
      </c>
      <c r="W43" s="67">
        <f t="shared" si="19"/>
        <v>-5.1757968687460298E-4</v>
      </c>
      <c r="X43" s="67">
        <f t="shared" si="19"/>
        <v>-2.1069721550655007E-3</v>
      </c>
    </row>
    <row r="44" spans="1:24" s="51" customFormat="1" outlineLevel="1" x14ac:dyDescent="0.2">
      <c r="B44" s="60">
        <v>2025</v>
      </c>
      <c r="C44" s="67">
        <f t="shared" si="17"/>
        <v>1.0700264137572342</v>
      </c>
      <c r="D44" s="67">
        <f t="shared" si="17"/>
        <v>0.95472504635025257</v>
      </c>
      <c r="E44" s="67">
        <f t="shared" si="17"/>
        <v>0.89224437273270807</v>
      </c>
      <c r="F44" s="67">
        <f t="shared" si="17"/>
        <v>1.1583579846851353</v>
      </c>
      <c r="G44" s="67">
        <f t="shared" si="17"/>
        <v>1.0335383934453124</v>
      </c>
      <c r="H44" s="67">
        <f t="shared" si="17"/>
        <v>1.1059133806187009</v>
      </c>
      <c r="J44" s="51">
        <v>2025</v>
      </c>
      <c r="K44" s="67">
        <f t="shared" si="18"/>
        <v>1.0733170348272829</v>
      </c>
      <c r="L44" s="67">
        <f t="shared" si="18"/>
        <v>0.96102976379490423</v>
      </c>
      <c r="M44" s="67">
        <f t="shared" si="18"/>
        <v>0.89538294148993203</v>
      </c>
      <c r="N44" s="67">
        <f t="shared" si="18"/>
        <v>1.163667882107116</v>
      </c>
      <c r="O44" s="67">
        <f t="shared" si="18"/>
        <v>1.0419283711984291</v>
      </c>
      <c r="P44" s="67">
        <f t="shared" si="18"/>
        <v>1.1183194698771184</v>
      </c>
      <c r="Q44" s="67"/>
      <c r="S44" s="67">
        <f t="shared" si="19"/>
        <v>-3.2906210700487382E-3</v>
      </c>
      <c r="T44" s="67">
        <f t="shared" si="19"/>
        <v>-6.3047174446516641E-3</v>
      </c>
      <c r="U44" s="67">
        <f t="shared" si="19"/>
        <v>-3.1385687572239584E-3</v>
      </c>
      <c r="V44" s="67">
        <f t="shared" si="19"/>
        <v>-5.309897421980736E-3</v>
      </c>
      <c r="W44" s="67">
        <f t="shared" si="19"/>
        <v>-8.389977753116673E-3</v>
      </c>
      <c r="X44" s="67">
        <f t="shared" si="19"/>
        <v>-1.2406089258417463E-2</v>
      </c>
    </row>
    <row r="45" spans="1:24" s="51" customFormat="1" outlineLevel="1" x14ac:dyDescent="0.2">
      <c r="B45" s="60">
        <v>2026</v>
      </c>
      <c r="C45" s="67">
        <f t="shared" si="17"/>
        <v>1.0834474227730684</v>
      </c>
      <c r="D45" s="67">
        <f t="shared" si="17"/>
        <v>0.97648531164205721</v>
      </c>
      <c r="E45" s="67">
        <f t="shared" si="17"/>
        <v>0.90127614050966753</v>
      </c>
      <c r="F45" s="67">
        <f t="shared" si="17"/>
        <v>1.2039644611911717</v>
      </c>
      <c r="G45" s="67">
        <f t="shared" si="17"/>
        <v>1.0851044428931809</v>
      </c>
      <c r="H45" s="67">
        <f t="shared" si="17"/>
        <v>1.1756536120922227</v>
      </c>
      <c r="J45" s="51">
        <v>2026</v>
      </c>
      <c r="K45" s="67">
        <f t="shared" si="18"/>
        <v>1.0920884164196467</v>
      </c>
      <c r="L45" s="67">
        <f t="shared" si="18"/>
        <v>0.98079713173301886</v>
      </c>
      <c r="M45" s="67">
        <f t="shared" si="18"/>
        <v>0.89809315526714339</v>
      </c>
      <c r="N45" s="67">
        <f t="shared" si="18"/>
        <v>1.2118943259480413</v>
      </c>
      <c r="O45" s="67">
        <f t="shared" si="18"/>
        <v>1.0883939990410243</v>
      </c>
      <c r="P45" s="67">
        <f t="shared" si="18"/>
        <v>1.188622478853359</v>
      </c>
      <c r="Q45" s="67"/>
      <c r="S45" s="67">
        <f t="shared" si="19"/>
        <v>-8.6409936465783321E-3</v>
      </c>
      <c r="T45" s="67">
        <f t="shared" si="19"/>
        <v>-4.3118200909616489E-3</v>
      </c>
      <c r="U45" s="67">
        <f t="shared" si="19"/>
        <v>3.1829852425241389E-3</v>
      </c>
      <c r="V45" s="67">
        <f t="shared" si="19"/>
        <v>-7.9298647568695202E-3</v>
      </c>
      <c r="W45" s="67">
        <f t="shared" si="19"/>
        <v>-3.289556147843431E-3</v>
      </c>
      <c r="X45" s="67">
        <f t="shared" si="19"/>
        <v>-1.2968866761136288E-2</v>
      </c>
    </row>
    <row r="46" spans="1:24" s="51" customFormat="1" outlineLevel="1" x14ac:dyDescent="0.2">
      <c r="B46" s="60">
        <v>2027</v>
      </c>
      <c r="C46" s="67">
        <f t="shared" si="17"/>
        <v>1.1005616874262978</v>
      </c>
      <c r="D46" s="67">
        <f t="shared" si="17"/>
        <v>0.99422221529006227</v>
      </c>
      <c r="E46" s="67">
        <f t="shared" si="17"/>
        <v>0.90337709067002492</v>
      </c>
      <c r="F46" s="67">
        <f t="shared" si="17"/>
        <v>1.2294273829479767</v>
      </c>
      <c r="G46" s="67">
        <f t="shared" si="17"/>
        <v>1.1106365323976057</v>
      </c>
      <c r="H46" s="67">
        <f t="shared" si="17"/>
        <v>1.2223240162128011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/>
      <c r="B48" s="79" t="s">
        <v>20</v>
      </c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6" spans="2:24" x14ac:dyDescent="0.2">
      <c r="Q56" s="76"/>
    </row>
    <row r="57" spans="2:24" x14ac:dyDescent="0.2">
      <c r="Q57" s="74"/>
    </row>
  </sheetData>
  <mergeCells count="9">
    <mergeCell ref="S5:X5"/>
    <mergeCell ref="S22:X22"/>
    <mergeCell ref="S38:X38"/>
    <mergeCell ref="C5:H5"/>
    <mergeCell ref="C22:H22"/>
    <mergeCell ref="C38:H38"/>
    <mergeCell ref="K5:P5"/>
    <mergeCell ref="K22:P22"/>
    <mergeCell ref="K38:P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EAB89-B20F-4C3D-AFC6-37F2749007FB}">
  <dimension ref="A1:AE57"/>
  <sheetViews>
    <sheetView zoomScaleNormal="100" workbookViewId="0">
      <selection activeCell="J58" sqref="J58"/>
    </sheetView>
  </sheetViews>
  <sheetFormatPr baseColWidth="10" defaultColWidth="8.6640625" defaultRowHeight="16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tr">
        <f>"Forecast summary: Annual, Gateway Regions*"</f>
        <v>Forecast summary: Annual, Gateway Regions*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f>SUM('Los Angeles'!C6,'Orange County'!C6,'San Diego'!C6,'San Francisco'!C6)</f>
        <v>325856.58959371585</v>
      </c>
      <c r="D6" s="61">
        <f>SUM('Los Angeles'!D6,'Orange County'!D6,'San Diego'!D6,'San Francisco'!D6)</f>
        <v>158764.73749453021</v>
      </c>
      <c r="E6" s="62">
        <f t="shared" ref="E6:E10" si="0">D6/C6</f>
        <v>0.48722273099488672</v>
      </c>
      <c r="F6" s="63" t="e">
        <f t="shared" ref="F6:F10" si="1">H6/(D6*365)</f>
        <v>#DIV/0!</v>
      </c>
      <c r="G6" s="63" t="e">
        <f t="shared" ref="G6:G10" si="2">(H6/365)/C6</f>
        <v>#DIV/0!</v>
      </c>
      <c r="H6" s="64" t="e">
        <f>SUM('Los Angeles'!H6,'Orange County'!H6,'San Diego'!H6,'San Francisco'!H6)</f>
        <v>#DIV/0!</v>
      </c>
      <c r="J6" s="51">
        <v>2013</v>
      </c>
      <c r="K6" s="61">
        <v>325856.58959371585</v>
      </c>
      <c r="L6" s="61">
        <v>158764.73749453021</v>
      </c>
      <c r="M6" s="62">
        <v>0.48722273099488672</v>
      </c>
      <c r="N6" s="63" t="e">
        <v>#DIV/0!</v>
      </c>
      <c r="O6" s="63" t="e">
        <v>#DIV/0!</v>
      </c>
      <c r="P6" s="64" t="e">
        <v>#DIV/0!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f>SUM('Los Angeles'!C7,'Orange County'!C7,'San Diego'!C7,'San Francisco'!C7)</f>
        <v>328224.24579047685</v>
      </c>
      <c r="D7" s="61">
        <f>SUM('Los Angeles'!D7,'Orange County'!D7,'San Diego'!D7,'San Francisco'!D7)</f>
        <v>255051.62094975193</v>
      </c>
      <c r="E7" s="62">
        <f t="shared" si="0"/>
        <v>0.77706514439693486</v>
      </c>
      <c r="F7" s="63">
        <f t="shared" si="1"/>
        <v>154.3014761394158</v>
      </c>
      <c r="G7" s="63">
        <f t="shared" si="2"/>
        <v>119.90229883693533</v>
      </c>
      <c r="H7" s="64">
        <f>SUM('Los Angeles'!H7,'Orange County'!H7,'San Diego'!H7,'San Francisco'!H7)</f>
        <v>14364517185.568575</v>
      </c>
      <c r="J7" s="51">
        <v>2014</v>
      </c>
      <c r="K7" s="61">
        <v>328224.24579047685</v>
      </c>
      <c r="L7" s="61">
        <v>255051.62094975193</v>
      </c>
      <c r="M7" s="62">
        <v>0.77706514439693486</v>
      </c>
      <c r="N7" s="63">
        <v>154.3014761394158</v>
      </c>
      <c r="O7" s="63">
        <v>119.90229883693533</v>
      </c>
      <c r="P7" s="64">
        <v>14364517185.568575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f>SUM('Los Angeles'!C8,'Orange County'!C8,'San Diego'!C8,'San Francisco'!C8)</f>
        <v>330151.25</v>
      </c>
      <c r="D8" s="61">
        <f>SUM('Los Angeles'!D8,'Orange County'!D8,'San Diego'!D8,'San Francisco'!D8)</f>
        <v>261461.16032709531</v>
      </c>
      <c r="E8" s="62">
        <f t="shared" si="0"/>
        <v>0.79194357230843526</v>
      </c>
      <c r="F8" s="63">
        <f t="shared" si="1"/>
        <v>166.22049002235789</v>
      </c>
      <c r="G8" s="63">
        <f t="shared" si="2"/>
        <v>131.63724865916473</v>
      </c>
      <c r="H8" s="64">
        <f>SUM('Los Angeles'!H8,'Orange County'!H8,'San Diego'!H8,'San Francisco'!H8)</f>
        <v>15862973799.855183</v>
      </c>
      <c r="J8" s="51">
        <v>2015</v>
      </c>
      <c r="K8" s="61">
        <v>330151.25</v>
      </c>
      <c r="L8" s="61">
        <v>261461.16032709531</v>
      </c>
      <c r="M8" s="62">
        <v>0.79194357230843526</v>
      </c>
      <c r="N8" s="63">
        <v>166.22049002235789</v>
      </c>
      <c r="O8" s="63">
        <v>131.63724865916473</v>
      </c>
      <c r="P8" s="64">
        <v>15862973799.855183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f>SUM('Los Angeles'!C9,'Orange County'!C9,'San Diego'!C9,'San Francisco'!C9)</f>
        <v>332995.16666666663</v>
      </c>
      <c r="D9" s="61">
        <f>SUM('Los Angeles'!D9,'Orange County'!D9,'San Diego'!D9,'San Francisco'!D9)</f>
        <v>264686.39169326716</v>
      </c>
      <c r="E9" s="62">
        <f t="shared" si="0"/>
        <v>0.79486556619670812</v>
      </c>
      <c r="F9" s="63">
        <f t="shared" si="1"/>
        <v>175.78716016652444</v>
      </c>
      <c r="G9" s="63">
        <f t="shared" si="2"/>
        <v>139.72716059587586</v>
      </c>
      <c r="H9" s="64">
        <f>SUM('Los Angeles'!H9,'Orange County'!H9,'San Diego'!H9,'San Francisco'!H9)</f>
        <v>16982891232.626577</v>
      </c>
      <c r="J9" s="51">
        <v>2016</v>
      </c>
      <c r="K9" s="61">
        <v>332995.16666666663</v>
      </c>
      <c r="L9" s="61">
        <v>264686.39169326716</v>
      </c>
      <c r="M9" s="62">
        <v>0.79486556619670812</v>
      </c>
      <c r="N9" s="63">
        <v>175.78716016652444</v>
      </c>
      <c r="O9" s="63">
        <v>139.72716059587586</v>
      </c>
      <c r="P9" s="64">
        <v>16982891232.626577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f>SUM('Los Angeles'!C10,'Orange County'!C10,'San Diego'!C10,'San Francisco'!C10)</f>
        <v>337962.75</v>
      </c>
      <c r="D10" s="61">
        <f>SUM('Los Angeles'!D10,'Orange County'!D10,'San Diego'!D10,'San Francisco'!D10)</f>
        <v>266779.15692633507</v>
      </c>
      <c r="E10" s="62">
        <f t="shared" si="0"/>
        <v>0.78937444119606393</v>
      </c>
      <c r="F10" s="63">
        <f t="shared" si="1"/>
        <v>179.09453452722602</v>
      </c>
      <c r="G10" s="63">
        <f t="shared" si="2"/>
        <v>141.37264811369826</v>
      </c>
      <c r="H10" s="64">
        <f>SUM('Los Angeles'!H10,'Orange County'!H10,'San Diego'!H10,'San Francisco'!H10)</f>
        <v>17439221459.920036</v>
      </c>
      <c r="J10" s="51">
        <v>2017</v>
      </c>
      <c r="K10" s="61">
        <v>337962.75</v>
      </c>
      <c r="L10" s="61">
        <v>266779.15692633507</v>
      </c>
      <c r="M10" s="62">
        <v>0.78937444119606393</v>
      </c>
      <c r="N10" s="63">
        <v>179.09453452722602</v>
      </c>
      <c r="O10" s="63">
        <v>141.37264811369826</v>
      </c>
      <c r="P10" s="64">
        <v>17439221459.920036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f>SUM('Los Angeles'!C11,'Orange County'!C11,'San Diego'!C11,'San Francisco'!C11)</f>
        <v>343724.66666666669</v>
      </c>
      <c r="D11" s="61">
        <f>SUM('Los Angeles'!D11,'Orange County'!D11,'San Diego'!D11,'San Francisco'!D11)</f>
        <v>271404.72814900131</v>
      </c>
      <c r="E11" s="62">
        <f>D11/C11</f>
        <v>0.78959921841222125</v>
      </c>
      <c r="F11" s="63">
        <f>H11/(D11*365)</f>
        <v>186.1715249292354</v>
      </c>
      <c r="G11" s="63">
        <f>(H11/365)/C11</f>
        <v>147.00089057473568</v>
      </c>
      <c r="H11" s="64">
        <f>SUM('Los Angeles'!H11,'Orange County'!H11,'San Diego'!H11,'San Francisco'!H11)</f>
        <v>18442658721.064018</v>
      </c>
      <c r="J11" s="51">
        <v>2018</v>
      </c>
      <c r="K11" s="61">
        <v>343724.66666666669</v>
      </c>
      <c r="L11" s="61">
        <v>271404.72814900131</v>
      </c>
      <c r="M11" s="62">
        <v>0.78959921841222125</v>
      </c>
      <c r="N11" s="63">
        <v>186.1715249292354</v>
      </c>
      <c r="O11" s="63">
        <v>147.00089057473568</v>
      </c>
      <c r="P11" s="64">
        <v>18442658721.064018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f>SUM('Los Angeles'!C12,'Orange County'!C12,'San Diego'!C12,'San Francisco'!C12)</f>
        <v>354151.25</v>
      </c>
      <c r="D12" s="61">
        <f>SUM('Los Angeles'!D12,'Orange County'!D12,'San Diego'!D12,'San Francisco'!D12)</f>
        <v>278551.11220900004</v>
      </c>
      <c r="E12" s="62">
        <f t="shared" ref="E12:E16" si="3">D12/C12</f>
        <v>0.78653149525520538</v>
      </c>
      <c r="F12" s="63">
        <f t="shared" ref="F12:F19" si="4">H12/(D12*365)</f>
        <v>185.86268910722123</v>
      </c>
      <c r="G12" s="63">
        <f t="shared" ref="G12:G14" si="5">(H12/365)/C12</f>
        <v>146.18685877565608</v>
      </c>
      <c r="H12" s="64">
        <f>SUM('Los Angeles'!H12,'Orange County'!H12,'San Diego'!H12,'San Francisco'!H12)</f>
        <v>18896874450.674805</v>
      </c>
      <c r="J12" s="51">
        <v>2019</v>
      </c>
      <c r="K12" s="61">
        <v>354151.25</v>
      </c>
      <c r="L12" s="61">
        <v>278551.11220900004</v>
      </c>
      <c r="M12" s="62">
        <v>0.78653149525520538</v>
      </c>
      <c r="N12" s="63">
        <v>185.86268910722123</v>
      </c>
      <c r="O12" s="63">
        <v>146.18685877565608</v>
      </c>
      <c r="P12" s="64">
        <v>18896874450.674805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f>SUM('Los Angeles'!C13,'Orange County'!C13,'San Diego'!C13,'San Francisco'!C13)</f>
        <v>322574</v>
      </c>
      <c r="D13" s="61">
        <f>SUM('Los Angeles'!D13,'Orange County'!D13,'San Diego'!D13,'San Francisco'!D13)</f>
        <v>150621.69459716664</v>
      </c>
      <c r="E13" s="62">
        <f t="shared" si="3"/>
        <v>0.46693687215078289</v>
      </c>
      <c r="F13" s="63">
        <f t="shared" si="4"/>
        <v>140.32627250473857</v>
      </c>
      <c r="G13" s="63">
        <f t="shared" si="5"/>
        <v>65.523510763941033</v>
      </c>
      <c r="H13" s="64">
        <f>SUM('Los Angeles'!H13,'Orange County'!H13,'San Diego'!H13,'San Francisco'!H13)</f>
        <v>7714706050.8261433</v>
      </c>
      <c r="J13" s="51">
        <v>2020</v>
      </c>
      <c r="K13" s="61">
        <v>322574</v>
      </c>
      <c r="L13" s="61">
        <v>150621.69459716664</v>
      </c>
      <c r="M13" s="62">
        <v>0.46693687215078289</v>
      </c>
      <c r="N13" s="63">
        <v>140.32627250473857</v>
      </c>
      <c r="O13" s="63">
        <v>65.523510763941033</v>
      </c>
      <c r="P13" s="64">
        <v>7714706050.8261433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f>SUM('Los Angeles'!C14,'Orange County'!C14,'San Diego'!C14,'San Francisco'!C14)</f>
        <v>345797.16666666669</v>
      </c>
      <c r="D14" s="61">
        <f>SUM('Los Angeles'!D14,'Orange County'!D14,'San Diego'!D14,'San Francisco'!D14)</f>
        <v>202174.56976929074</v>
      </c>
      <c r="E14" s="62">
        <f t="shared" si="3"/>
        <v>0.58466230859600465</v>
      </c>
      <c r="F14" s="63">
        <f t="shared" si="4"/>
        <v>159.86598269350583</v>
      </c>
      <c r="G14" s="63">
        <f t="shared" si="5"/>
        <v>93.46761450755406</v>
      </c>
      <c r="H14" s="64">
        <f>SUM('Los Angeles'!H14,'Orange County'!H14,'San Diego'!H14,'San Francisco'!H14)</f>
        <v>11797105239.208614</v>
      </c>
      <c r="J14" s="51">
        <v>2021</v>
      </c>
      <c r="K14" s="61">
        <v>345797.16666666669</v>
      </c>
      <c r="L14" s="61">
        <v>202174.56976929074</v>
      </c>
      <c r="M14" s="62">
        <v>0.58466230859600465</v>
      </c>
      <c r="N14" s="63">
        <v>159.86598269350583</v>
      </c>
      <c r="O14" s="63">
        <v>93.46761450755406</v>
      </c>
      <c r="P14" s="64">
        <v>11797105239.208614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f>SUM('Los Angeles'!C15,'Orange County'!C15,'San Diego'!C15,'San Francisco'!C15)</f>
        <v>362946.41666666663</v>
      </c>
      <c r="D15" s="61">
        <f>SUM('Los Angeles'!D15,'Orange County'!D15,'San Diego'!D15,'San Francisco'!D15)</f>
        <v>249151.45446630646</v>
      </c>
      <c r="E15" s="62">
        <f t="shared" si="3"/>
        <v>0.68646897455149547</v>
      </c>
      <c r="F15" s="63">
        <f t="shared" si="4"/>
        <v>197.94388042036431</v>
      </c>
      <c r="G15" s="63">
        <f t="shared" ref="G15:G16" si="6">(H15/365)/C15</f>
        <v>135.88233261091133</v>
      </c>
      <c r="H15" s="64">
        <f>SUM('Los Angeles'!H15,'Orange County'!H15,'San Diego'!H15,'San Francisco'!H15)</f>
        <v>18001072083.945019</v>
      </c>
      <c r="J15" s="51">
        <v>2022</v>
      </c>
      <c r="K15" s="61">
        <v>362946.41666666663</v>
      </c>
      <c r="L15" s="61">
        <v>249151.45446630646</v>
      </c>
      <c r="M15" s="62">
        <v>0.68646897455149547</v>
      </c>
      <c r="N15" s="63">
        <v>197.94388042036431</v>
      </c>
      <c r="O15" s="63">
        <v>135.88233261091133</v>
      </c>
      <c r="P15" s="64">
        <v>18001072083.945019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f>SUM('Los Angeles'!C16,'Orange County'!C16,'San Diego'!C16,'San Francisco'!C16)</f>
        <v>367897.04838709679</v>
      </c>
      <c r="D16" s="61">
        <f>SUM('Los Angeles'!D16,'Orange County'!D16,'San Diego'!D16,'San Francisco'!D16)</f>
        <v>255187.67569422972</v>
      </c>
      <c r="E16" s="65">
        <f t="shared" si="3"/>
        <v>0.69363882317893555</v>
      </c>
      <c r="F16" s="63">
        <f t="shared" si="4"/>
        <v>206.39232287282559</v>
      </c>
      <c r="G16" s="63">
        <f t="shared" si="6"/>
        <v>143.16172795067362</v>
      </c>
      <c r="H16" s="64">
        <f>SUM('Los Angeles'!H16,'Orange County'!H16,'San Diego'!H16,'San Francisco'!H16)</f>
        <v>19224103661.593018</v>
      </c>
      <c r="J16" s="51">
        <v>2023</v>
      </c>
      <c r="K16" s="61">
        <v>367897.04838709679</v>
      </c>
      <c r="L16" s="61">
        <v>255187.67569422972</v>
      </c>
      <c r="M16" s="65">
        <v>0.69363882317893555</v>
      </c>
      <c r="N16" s="63">
        <v>206.39232287282559</v>
      </c>
      <c r="O16" s="63">
        <v>143.16172795067362</v>
      </c>
      <c r="P16" s="64">
        <v>19224103661.593018</v>
      </c>
      <c r="Q16" s="61"/>
      <c r="R16" s="59"/>
      <c r="S16" s="61">
        <f t="shared" ref="S16:X19" si="7">C16-K16</f>
        <v>0</v>
      </c>
      <c r="T16" s="61">
        <f t="shared" si="7"/>
        <v>0</v>
      </c>
      <c r="U16" s="65">
        <f t="shared" si="7"/>
        <v>0</v>
      </c>
      <c r="V16" s="63">
        <f t="shared" si="7"/>
        <v>0</v>
      </c>
      <c r="W16" s="63">
        <f t="shared" si="7"/>
        <v>0</v>
      </c>
      <c r="X16" s="64">
        <f t="shared" si="7"/>
        <v>0</v>
      </c>
    </row>
    <row r="17" spans="1:31" s="51" customFormat="1" outlineLevel="1" x14ac:dyDescent="0.2">
      <c r="A17" s="52"/>
      <c r="B17" s="60">
        <v>2024</v>
      </c>
      <c r="C17" s="61">
        <f>SUM('Los Angeles'!C17,'Orange County'!C17,'San Diego'!C17,'San Francisco'!C17)</f>
        <v>370287.14409648476</v>
      </c>
      <c r="D17" s="61">
        <f>SUM('Los Angeles'!D17,'Orange County'!D17,'San Diego'!D17,'San Francisco'!D17)</f>
        <v>257939.04915422288</v>
      </c>
      <c r="E17" s="65">
        <f t="shared" ref="E17" si="8">D17/C17</f>
        <v>0.6965919645511981</v>
      </c>
      <c r="F17" s="63">
        <f t="shared" si="4"/>
        <v>203.94648301301748</v>
      </c>
      <c r="G17" s="63">
        <f t="shared" ref="G17" si="9">(H17/365)/C17</f>
        <v>142.06748126534538</v>
      </c>
      <c r="H17" s="64">
        <f>SUM('Los Angeles'!H17,'Orange County'!H17,'San Diego'!H17,'San Francisco'!H17)</f>
        <v>19201103095.954842</v>
      </c>
      <c r="J17" s="51">
        <v>2024</v>
      </c>
      <c r="K17" s="61">
        <v>370919.83333333331</v>
      </c>
      <c r="L17" s="61">
        <v>258992.20368217409</v>
      </c>
      <c r="M17" s="65">
        <v>0.69824307143324527</v>
      </c>
      <c r="N17" s="63">
        <v>202.48972095285214</v>
      </c>
      <c r="O17" s="63">
        <v>141.38704469178023</v>
      </c>
      <c r="P17" s="64">
        <v>19141789554.187202</v>
      </c>
      <c r="Q17" s="61"/>
      <c r="R17" s="59"/>
      <c r="S17" s="61">
        <f t="shared" si="7"/>
        <v>-632.6892368485569</v>
      </c>
      <c r="T17" s="61">
        <f t="shared" si="7"/>
        <v>-1053.1545279512065</v>
      </c>
      <c r="U17" s="65">
        <f t="shared" si="7"/>
        <v>-1.6511068820471708E-3</v>
      </c>
      <c r="V17" s="63">
        <f t="shared" si="7"/>
        <v>1.4567620601653459</v>
      </c>
      <c r="W17" s="63">
        <f t="shared" si="7"/>
        <v>0.68043657356514586</v>
      </c>
      <c r="X17" s="64">
        <f t="shared" si="7"/>
        <v>59313541.76763916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f>SUM('Los Angeles'!C18,'Orange County'!C18,'San Diego'!C18,'San Francisco'!C18)</f>
        <v>373154.07861033233</v>
      </c>
      <c r="D18" s="61">
        <f>SUM('Los Angeles'!D18,'Orange County'!D18,'San Diego'!D18,'San Francisco'!D18)</f>
        <v>262597.57690805208</v>
      </c>
      <c r="E18" s="65">
        <f t="shared" ref="E18" si="10">D18/C18</f>
        <v>0.7037242575131295</v>
      </c>
      <c r="F18" s="63">
        <f t="shared" si="4"/>
        <v>208.63992596416472</v>
      </c>
      <c r="G18" s="63">
        <f t="shared" ref="G18" si="11">(H18/365)/C18</f>
        <v>146.82497698672611</v>
      </c>
      <c r="H18" s="64">
        <f>SUM('Los Angeles'!H18,'Orange County'!H18,'San Diego'!H18,'San Francisco'!H18)</f>
        <v>19997743736.629738</v>
      </c>
      <c r="J18" s="51">
        <v>2025</v>
      </c>
      <c r="K18" s="61">
        <v>374435.8916666666</v>
      </c>
      <c r="L18" s="61">
        <v>264438.38367765723</v>
      </c>
      <c r="M18" s="65">
        <v>0.70623139918720113</v>
      </c>
      <c r="N18" s="63">
        <v>208.96174737556848</v>
      </c>
      <c r="O18" s="63">
        <v>147.57534722565018</v>
      </c>
      <c r="P18" s="64">
        <v>20168989955.155804</v>
      </c>
      <c r="Q18" s="61"/>
      <c r="R18" s="59"/>
      <c r="S18" s="61">
        <f t="shared" si="7"/>
        <v>-1281.8130563342711</v>
      </c>
      <c r="T18" s="61">
        <f t="shared" si="7"/>
        <v>-1840.8067696051439</v>
      </c>
      <c r="U18" s="65">
        <f t="shared" si="7"/>
        <v>-2.5071416740716224E-3</v>
      </c>
      <c r="V18" s="63">
        <f t="shared" si="7"/>
        <v>-0.32182141140376075</v>
      </c>
      <c r="W18" s="63">
        <f t="shared" si="7"/>
        <v>-0.75037023892406296</v>
      </c>
      <c r="X18" s="64">
        <f t="shared" si="7"/>
        <v>-171246218.52606583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f>SUM('Los Angeles'!C19,'Orange County'!C19,'San Diego'!C19,'San Francisco'!C19)</f>
        <v>376898.70508332795</v>
      </c>
      <c r="D19" s="61">
        <f>SUM('Los Angeles'!D19,'Orange County'!D19,'San Diego'!D19,'San Francisco'!D19)</f>
        <v>269319.46730353136</v>
      </c>
      <c r="E19" s="65">
        <f t="shared" ref="E19" si="12">D19/C19</f>
        <v>0.7145672396088173</v>
      </c>
      <c r="F19" s="63">
        <f t="shared" si="4"/>
        <v>217.98694197687431</v>
      </c>
      <c r="G19" s="63">
        <f t="shared" ref="G19" si="13">(H19/365)/C19</f>
        <v>155.76632739918247</v>
      </c>
      <c r="H19" s="64">
        <f>SUM('Los Angeles'!H19,'Orange County'!H19,'San Diego'!H19,'San Francisco'!H19)</f>
        <v>21428466388.703217</v>
      </c>
      <c r="J19" s="51">
        <v>2026</v>
      </c>
      <c r="K19" s="61">
        <v>379375.80833333335</v>
      </c>
      <c r="L19" s="61">
        <v>270286.23623256508</v>
      </c>
      <c r="M19" s="65">
        <v>0.7124498460246621</v>
      </c>
      <c r="N19" s="63">
        <v>218.75138836727291</v>
      </c>
      <c r="O19" s="63">
        <v>155.84939295994465</v>
      </c>
      <c r="P19" s="64">
        <v>21580803642.839985</v>
      </c>
      <c r="Q19" s="61"/>
      <c r="R19" s="59"/>
      <c r="S19" s="61">
        <f t="shared" si="7"/>
        <v>-2477.1032500053989</v>
      </c>
      <c r="T19" s="61">
        <f t="shared" si="7"/>
        <v>-966.76892903371481</v>
      </c>
      <c r="U19" s="65">
        <f t="shared" si="7"/>
        <v>2.1173935841551916E-3</v>
      </c>
      <c r="V19" s="63">
        <f t="shared" si="7"/>
        <v>-0.76444639039860363</v>
      </c>
      <c r="W19" s="63">
        <f t="shared" si="7"/>
        <v>-8.3065560762179302E-2</v>
      </c>
      <c r="X19" s="64">
        <f t="shared" si="7"/>
        <v>-152337254.13676834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f>SUM('Los Angeles'!C20,'Orange County'!C20,'San Diego'!C20,'San Francisco'!C20)</f>
        <v>381726.06250412174</v>
      </c>
      <c r="D20" s="61">
        <f>SUM('Los Angeles'!D20,'Orange County'!D20,'San Diego'!D20,'San Francisco'!D20)</f>
        <v>274759.95883933402</v>
      </c>
      <c r="E20" s="65">
        <f t="shared" ref="E20" si="14">D20/C20</f>
        <v>0.71978307437776079</v>
      </c>
      <c r="F20" s="63">
        <f t="shared" ref="F20" si="15">H20/(D20*365)</f>
        <v>222.59769219651017</v>
      </c>
      <c r="G20" s="63">
        <f t="shared" ref="G20" si="16">(H20/365)/C20</f>
        <v>160.22205123859857</v>
      </c>
      <c r="H20" s="64">
        <f>SUM('Los Angeles'!H20,'Orange County'!H20,'San Diego'!H20,'San Francisco'!H20)</f>
        <v>22323740452.160015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7">B7</f>
        <v>2014</v>
      </c>
      <c r="C23" s="62"/>
      <c r="D23" s="62"/>
      <c r="E23" s="62"/>
      <c r="F23" s="62"/>
      <c r="G23" s="62"/>
      <c r="H23" s="62"/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7"/>
        <v>2015</v>
      </c>
      <c r="C24" s="62"/>
      <c r="D24" s="62"/>
      <c r="E24" s="62"/>
      <c r="F24" s="62"/>
      <c r="G24" s="62"/>
      <c r="H24" s="62"/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7"/>
        <v>2016</v>
      </c>
      <c r="C25" s="62"/>
      <c r="D25" s="62"/>
      <c r="E25" s="62"/>
      <c r="F25" s="62"/>
      <c r="G25" s="62"/>
      <c r="H25" s="62"/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7"/>
        <v>2017</v>
      </c>
      <c r="C26" s="62"/>
      <c r="D26" s="62"/>
      <c r="E26" s="62"/>
      <c r="F26" s="62"/>
      <c r="G26" s="62"/>
      <c r="H26" s="62"/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7"/>
        <v>2018</v>
      </c>
      <c r="C27" s="62"/>
      <c r="D27" s="62"/>
      <c r="E27" s="62"/>
      <c r="F27" s="62"/>
      <c r="G27" s="62"/>
      <c r="H27" s="62"/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7"/>
        <v>2019</v>
      </c>
      <c r="C28" s="62">
        <f t="shared" ref="C28:H36" si="18">C12/C11-1</f>
        <v>3.0334114320182515E-2</v>
      </c>
      <c r="D28" s="62">
        <f>D12/D11-1</f>
        <v>2.6331096398863663E-2</v>
      </c>
      <c r="E28" s="62">
        <f t="shared" si="18"/>
        <v>-3.8851648855284804E-3</v>
      </c>
      <c r="F28" s="62">
        <f t="shared" si="18"/>
        <v>-1.6588778661590364E-3</v>
      </c>
      <c r="G28" s="62">
        <f t="shared" si="18"/>
        <v>-5.5375977376528329E-3</v>
      </c>
      <c r="H28" s="62">
        <f t="shared" si="18"/>
        <v>2.4628538459696703E-2</v>
      </c>
      <c r="J28" s="51">
        <v>2019</v>
      </c>
      <c r="K28" s="62">
        <f t="shared" ref="K28:P35" si="19">K12/K11-1</f>
        <v>3.0334114320182515E-2</v>
      </c>
      <c r="L28" s="62">
        <f t="shared" si="19"/>
        <v>2.6331096398863663E-2</v>
      </c>
      <c r="M28" s="62">
        <f t="shared" si="19"/>
        <v>-3.8851648855284804E-3</v>
      </c>
      <c r="N28" s="62">
        <f t="shared" si="19"/>
        <v>-1.6588778661590364E-3</v>
      </c>
      <c r="O28" s="62">
        <f t="shared" si="19"/>
        <v>-5.5375977376528329E-3</v>
      </c>
      <c r="P28" s="62">
        <f t="shared" si="19"/>
        <v>2.4628538459696703E-2</v>
      </c>
      <c r="Q28" s="62"/>
      <c r="S28" s="62">
        <f t="shared" ref="S28:X35" si="20">C28-K28</f>
        <v>0</v>
      </c>
      <c r="T28" s="62">
        <f t="shared" si="20"/>
        <v>0</v>
      </c>
      <c r="U28" s="62">
        <f t="shared" si="20"/>
        <v>0</v>
      </c>
      <c r="V28" s="62">
        <f t="shared" si="20"/>
        <v>0</v>
      </c>
      <c r="W28" s="62">
        <f t="shared" si="20"/>
        <v>0</v>
      </c>
      <c r="X28" s="62">
        <f t="shared" si="20"/>
        <v>0</v>
      </c>
    </row>
    <row r="29" spans="1:31" s="51" customFormat="1" x14ac:dyDescent="0.2">
      <c r="B29" s="60">
        <f t="shared" si="17"/>
        <v>2020</v>
      </c>
      <c r="C29" s="62">
        <f t="shared" si="18"/>
        <v>-8.9163175338220602E-2</v>
      </c>
      <c r="D29" s="62">
        <f>D13/D12-1</f>
        <v>-0.45926730142023819</v>
      </c>
      <c r="E29" s="62">
        <f t="shared" si="18"/>
        <v>-0.40633417101844582</v>
      </c>
      <c r="F29" s="62">
        <f t="shared" si="18"/>
        <v>-0.24500031082738416</v>
      </c>
      <c r="G29" s="62">
        <f t="shared" si="18"/>
        <v>-0.55178248364652327</v>
      </c>
      <c r="H29" s="62">
        <f t="shared" si="18"/>
        <v>-0.59174698064680997</v>
      </c>
      <c r="J29" s="51">
        <v>2020</v>
      </c>
      <c r="K29" s="62">
        <f t="shared" si="19"/>
        <v>-8.9163175338220602E-2</v>
      </c>
      <c r="L29" s="62">
        <f t="shared" si="19"/>
        <v>-0.45926730142023819</v>
      </c>
      <c r="M29" s="62">
        <f t="shared" si="19"/>
        <v>-0.40633417101844582</v>
      </c>
      <c r="N29" s="62">
        <f t="shared" si="19"/>
        <v>-0.24500031082738416</v>
      </c>
      <c r="O29" s="62">
        <f t="shared" si="19"/>
        <v>-0.55178248364652327</v>
      </c>
      <c r="P29" s="62">
        <f t="shared" si="19"/>
        <v>-0.59174698064680997</v>
      </c>
      <c r="Q29" s="62"/>
      <c r="S29" s="62">
        <f t="shared" si="20"/>
        <v>0</v>
      </c>
      <c r="T29" s="62">
        <f t="shared" si="20"/>
        <v>0</v>
      </c>
      <c r="U29" s="62">
        <f t="shared" si="20"/>
        <v>0</v>
      </c>
      <c r="V29" s="62">
        <f t="shared" si="20"/>
        <v>0</v>
      </c>
      <c r="W29" s="62">
        <f t="shared" si="20"/>
        <v>0</v>
      </c>
      <c r="X29" s="62">
        <f t="shared" si="20"/>
        <v>0</v>
      </c>
    </row>
    <row r="30" spans="1:31" s="51" customFormat="1" x14ac:dyDescent="0.2">
      <c r="B30" s="60">
        <f t="shared" si="17"/>
        <v>2021</v>
      </c>
      <c r="C30" s="62">
        <f t="shared" si="18"/>
        <v>7.1993299728641214E-2</v>
      </c>
      <c r="D30" s="62">
        <f t="shared" si="18"/>
        <v>0.34226726309248323</v>
      </c>
      <c r="E30" s="62">
        <f t="shared" si="18"/>
        <v>0.25212281031258099</v>
      </c>
      <c r="F30" s="62">
        <f t="shared" si="18"/>
        <v>0.13924484588662778</v>
      </c>
      <c r="G30" s="62">
        <f t="shared" si="18"/>
        <v>0.42647445806568807</v>
      </c>
      <c r="H30" s="62">
        <f t="shared" si="18"/>
        <v>0.52917106128046187</v>
      </c>
      <c r="J30" s="51">
        <v>2021</v>
      </c>
      <c r="K30" s="62">
        <f t="shared" si="19"/>
        <v>7.1993299728641214E-2</v>
      </c>
      <c r="L30" s="62">
        <f t="shared" si="19"/>
        <v>0.34226726309248323</v>
      </c>
      <c r="M30" s="62">
        <f t="shared" si="19"/>
        <v>0.25212281031258099</v>
      </c>
      <c r="N30" s="62">
        <f t="shared" si="19"/>
        <v>0.13924484588662778</v>
      </c>
      <c r="O30" s="62">
        <f t="shared" si="19"/>
        <v>0.42647445806568807</v>
      </c>
      <c r="P30" s="62">
        <f t="shared" si="19"/>
        <v>0.52917106128046187</v>
      </c>
      <c r="Q30" s="62"/>
      <c r="S30" s="62">
        <f t="shared" si="20"/>
        <v>0</v>
      </c>
      <c r="T30" s="62">
        <f t="shared" si="20"/>
        <v>0</v>
      </c>
      <c r="U30" s="62">
        <f t="shared" si="20"/>
        <v>0</v>
      </c>
      <c r="V30" s="62">
        <f t="shared" si="20"/>
        <v>0</v>
      </c>
      <c r="W30" s="62">
        <f t="shared" si="20"/>
        <v>0</v>
      </c>
      <c r="X30" s="62">
        <f t="shared" si="20"/>
        <v>0</v>
      </c>
    </row>
    <row r="31" spans="1:31" s="51" customFormat="1" outlineLevel="1" x14ac:dyDescent="0.2">
      <c r="B31" s="60">
        <f t="shared" si="17"/>
        <v>2022</v>
      </c>
      <c r="C31" s="62">
        <f t="shared" si="18"/>
        <v>4.9593379163025642E-2</v>
      </c>
      <c r="D31" s="62">
        <f t="shared" si="18"/>
        <v>0.23235802974935416</v>
      </c>
      <c r="E31" s="62">
        <f t="shared" si="18"/>
        <v>0.17412900482667881</v>
      </c>
      <c r="F31" s="62">
        <f t="shared" si="18"/>
        <v>0.2381863676393321</v>
      </c>
      <c r="G31" s="62">
        <f t="shared" si="18"/>
        <v>0.45379052762632899</v>
      </c>
      <c r="H31" s="62">
        <f t="shared" si="18"/>
        <v>0.52588891248651648</v>
      </c>
      <c r="J31" s="51">
        <v>2022</v>
      </c>
      <c r="K31" s="62">
        <f t="shared" si="19"/>
        <v>4.9593379163025642E-2</v>
      </c>
      <c r="L31" s="62">
        <f t="shared" si="19"/>
        <v>0.23235802974935416</v>
      </c>
      <c r="M31" s="62">
        <f t="shared" si="19"/>
        <v>0.17412900482667881</v>
      </c>
      <c r="N31" s="62">
        <f t="shared" si="19"/>
        <v>0.2381863676393321</v>
      </c>
      <c r="O31" s="62">
        <f t="shared" si="19"/>
        <v>0.45379052762632899</v>
      </c>
      <c r="P31" s="62">
        <f t="shared" si="19"/>
        <v>0.52588891248651648</v>
      </c>
      <c r="Q31" s="62"/>
      <c r="S31" s="62">
        <f t="shared" si="20"/>
        <v>0</v>
      </c>
      <c r="T31" s="62">
        <f t="shared" si="20"/>
        <v>0</v>
      </c>
      <c r="U31" s="62">
        <f t="shared" si="20"/>
        <v>0</v>
      </c>
      <c r="V31" s="62">
        <f t="shared" si="20"/>
        <v>0</v>
      </c>
      <c r="W31" s="62">
        <f t="shared" si="20"/>
        <v>0</v>
      </c>
      <c r="X31" s="62">
        <f t="shared" si="20"/>
        <v>0</v>
      </c>
    </row>
    <row r="32" spans="1:31" s="51" customFormat="1" outlineLevel="1" x14ac:dyDescent="0.2">
      <c r="B32" s="60">
        <v>2023</v>
      </c>
      <c r="C32" s="62">
        <f t="shared" si="18"/>
        <v>1.3640117364698723E-2</v>
      </c>
      <c r="D32" s="62">
        <f t="shared" si="18"/>
        <v>2.4227116156528616E-2</v>
      </c>
      <c r="E32" s="62">
        <f t="shared" si="18"/>
        <v>1.044453412060542E-2</v>
      </c>
      <c r="F32" s="62">
        <f t="shared" si="18"/>
        <v>4.2680998445214335E-2</v>
      </c>
      <c r="G32" s="62">
        <f t="shared" si="18"/>
        <v>5.3571315710382095E-2</v>
      </c>
      <c r="H32" s="62">
        <f t="shared" si="18"/>
        <v>6.7942152108751763E-2</v>
      </c>
      <c r="J32" s="51">
        <v>2023</v>
      </c>
      <c r="K32" s="62">
        <f t="shared" si="19"/>
        <v>1.3640117364698723E-2</v>
      </c>
      <c r="L32" s="62">
        <f t="shared" si="19"/>
        <v>2.4227116156528616E-2</v>
      </c>
      <c r="M32" s="62">
        <f t="shared" si="19"/>
        <v>1.044453412060542E-2</v>
      </c>
      <c r="N32" s="62">
        <f t="shared" si="19"/>
        <v>4.2680998445214335E-2</v>
      </c>
      <c r="O32" s="62">
        <f t="shared" si="19"/>
        <v>5.3571315710382095E-2</v>
      </c>
      <c r="P32" s="62">
        <f t="shared" si="19"/>
        <v>6.7942152108751763E-2</v>
      </c>
      <c r="Q32" s="62"/>
      <c r="S32" s="62">
        <f t="shared" si="20"/>
        <v>0</v>
      </c>
      <c r="T32" s="62">
        <f t="shared" si="20"/>
        <v>0</v>
      </c>
      <c r="U32" s="62">
        <f t="shared" si="20"/>
        <v>0</v>
      </c>
      <c r="V32" s="62">
        <f t="shared" si="20"/>
        <v>0</v>
      </c>
      <c r="W32" s="62">
        <f t="shared" si="20"/>
        <v>0</v>
      </c>
      <c r="X32" s="62">
        <f t="shared" si="20"/>
        <v>0</v>
      </c>
    </row>
    <row r="33" spans="1:24" s="51" customFormat="1" outlineLevel="1" x14ac:dyDescent="0.2">
      <c r="B33" s="60">
        <v>2024</v>
      </c>
      <c r="C33" s="62">
        <f t="shared" si="18"/>
        <v>6.4966427968542462E-3</v>
      </c>
      <c r="D33" s="62">
        <f t="shared" si="18"/>
        <v>1.0781764646384806E-2</v>
      </c>
      <c r="E33" s="62">
        <f t="shared" si="18"/>
        <v>4.257462635566478E-3</v>
      </c>
      <c r="F33" s="62">
        <f t="shared" si="18"/>
        <v>-1.1850440102441073E-2</v>
      </c>
      <c r="G33" s="62">
        <f t="shared" si="18"/>
        <v>-7.6434302728258796E-3</v>
      </c>
      <c r="H33" s="62">
        <f t="shared" si="18"/>
        <v>-1.1964441121968816E-3</v>
      </c>
      <c r="J33" s="51">
        <v>2024</v>
      </c>
      <c r="K33" s="62">
        <f t="shared" si="19"/>
        <v>8.2163881430654673E-3</v>
      </c>
      <c r="L33" s="62">
        <f t="shared" si="19"/>
        <v>1.490874501519035E-2</v>
      </c>
      <c r="M33" s="62">
        <f t="shared" si="19"/>
        <v>6.6378179831523276E-3</v>
      </c>
      <c r="N33" s="62">
        <f t="shared" si="19"/>
        <v>-1.8908658353431806E-2</v>
      </c>
      <c r="O33" s="62">
        <f t="shared" si="19"/>
        <v>-1.2396352602735083E-2</v>
      </c>
      <c r="P33" s="62">
        <f t="shared" si="19"/>
        <v>-4.2818177042119876E-3</v>
      </c>
      <c r="Q33" s="62"/>
      <c r="S33" s="62">
        <f t="shared" si="20"/>
        <v>-1.7197453462112211E-3</v>
      </c>
      <c r="T33" s="62">
        <f t="shared" si="20"/>
        <v>-4.126980368805544E-3</v>
      </c>
      <c r="U33" s="62">
        <f t="shared" si="20"/>
        <v>-2.3803553475858497E-3</v>
      </c>
      <c r="V33" s="62">
        <f t="shared" si="20"/>
        <v>7.0582182509907332E-3</v>
      </c>
      <c r="W33" s="62">
        <f t="shared" si="20"/>
        <v>4.7529223299092038E-3</v>
      </c>
      <c r="X33" s="62">
        <f t="shared" si="20"/>
        <v>3.085373592015106E-3</v>
      </c>
    </row>
    <row r="34" spans="1:24" s="51" customFormat="1" outlineLevel="1" x14ac:dyDescent="0.2">
      <c r="B34" s="60">
        <v>2025</v>
      </c>
      <c r="C34" s="62">
        <f t="shared" si="18"/>
        <v>7.7424630035238806E-3</v>
      </c>
      <c r="D34" s="62">
        <f t="shared" si="18"/>
        <v>1.8060575818606761E-2</v>
      </c>
      <c r="E34" s="62">
        <f t="shared" si="18"/>
        <v>1.0238838983057441E-2</v>
      </c>
      <c r="F34" s="62">
        <f t="shared" si="18"/>
        <v>2.3013110507267953E-2</v>
      </c>
      <c r="G34" s="62">
        <f t="shared" si="18"/>
        <v>3.3487577023308734E-2</v>
      </c>
      <c r="H34" s="62">
        <f t="shared" si="18"/>
        <v>4.148931635301345E-2</v>
      </c>
      <c r="J34" s="51">
        <v>2025</v>
      </c>
      <c r="K34" s="62">
        <f t="shared" si="19"/>
        <v>9.4792944926553879E-3</v>
      </c>
      <c r="L34" s="62">
        <f t="shared" si="19"/>
        <v>2.1028354977690622E-2</v>
      </c>
      <c r="M34" s="62">
        <f t="shared" si="19"/>
        <v>1.1440611558892533E-2</v>
      </c>
      <c r="N34" s="62">
        <f t="shared" si="19"/>
        <v>3.1962246736580324E-2</v>
      </c>
      <c r="O34" s="62">
        <f t="shared" si="19"/>
        <v>4.3768525944935632E-2</v>
      </c>
      <c r="P34" s="62">
        <f t="shared" si="19"/>
        <v>5.3662715184532139E-2</v>
      </c>
      <c r="Q34" s="62"/>
      <c r="S34" s="62">
        <f t="shared" si="20"/>
        <v>-1.7368314891315073E-3</v>
      </c>
      <c r="T34" s="62">
        <f t="shared" si="20"/>
        <v>-2.9677791590838609E-3</v>
      </c>
      <c r="U34" s="62">
        <f t="shared" si="20"/>
        <v>-1.2017725758350917E-3</v>
      </c>
      <c r="V34" s="62">
        <f t="shared" si="20"/>
        <v>-8.9491362293123711E-3</v>
      </c>
      <c r="W34" s="62">
        <f t="shared" si="20"/>
        <v>-1.0280948921626898E-2</v>
      </c>
      <c r="X34" s="62">
        <f t="shared" si="20"/>
        <v>-1.2173398831518689E-2</v>
      </c>
    </row>
    <row r="35" spans="1:24" s="51" customFormat="1" outlineLevel="1" x14ac:dyDescent="0.2">
      <c r="B35" s="60">
        <v>2026</v>
      </c>
      <c r="C35" s="62">
        <f t="shared" si="18"/>
        <v>1.0035067784709861E-2</v>
      </c>
      <c r="D35" s="62">
        <f t="shared" si="18"/>
        <v>2.5597686294847044E-2</v>
      </c>
      <c r="E35" s="62">
        <f t="shared" si="18"/>
        <v>1.5407998203736062E-2</v>
      </c>
      <c r="F35" s="62">
        <f t="shared" si="18"/>
        <v>4.4799747553184055E-2</v>
      </c>
      <c r="G35" s="62">
        <f t="shared" si="18"/>
        <v>6.0898020186747281E-2</v>
      </c>
      <c r="H35" s="62">
        <f t="shared" si="18"/>
        <v>7.1544203731985778E-2</v>
      </c>
      <c r="J35" s="51">
        <v>2026</v>
      </c>
      <c r="K35" s="62">
        <f t="shared" si="19"/>
        <v>1.3192957129933403E-2</v>
      </c>
      <c r="L35" s="62">
        <f t="shared" si="19"/>
        <v>2.2114234981999381E-2</v>
      </c>
      <c r="M35" s="62">
        <f t="shared" si="19"/>
        <v>8.8051123818875254E-3</v>
      </c>
      <c r="N35" s="62">
        <f t="shared" si="19"/>
        <v>4.6848962140948469E-2</v>
      </c>
      <c r="O35" s="62">
        <f t="shared" si="19"/>
        <v>5.6066584899461924E-2</v>
      </c>
      <c r="P35" s="62">
        <f t="shared" si="19"/>
        <v>6.999922608039566E-2</v>
      </c>
      <c r="Q35" s="62"/>
      <c r="S35" s="62">
        <f t="shared" si="20"/>
        <v>-3.1578893452235413E-3</v>
      </c>
      <c r="T35" s="62">
        <f t="shared" si="20"/>
        <v>3.483451312847663E-3</v>
      </c>
      <c r="U35" s="62">
        <f t="shared" si="20"/>
        <v>6.6028858218485365E-3</v>
      </c>
      <c r="V35" s="62">
        <f t="shared" si="20"/>
        <v>-2.0492145877644141E-3</v>
      </c>
      <c r="W35" s="62">
        <f t="shared" si="20"/>
        <v>4.8314352872853572E-3</v>
      </c>
      <c r="X35" s="62">
        <f t="shared" si="20"/>
        <v>1.5449776515901181E-3</v>
      </c>
    </row>
    <row r="36" spans="1:24" s="51" customFormat="1" outlineLevel="1" x14ac:dyDescent="0.2">
      <c r="B36" s="60">
        <v>2027</v>
      </c>
      <c r="C36" s="62">
        <f t="shared" si="18"/>
        <v>1.2808102961580969E-2</v>
      </c>
      <c r="D36" s="62">
        <f t="shared" si="18"/>
        <v>2.0200884808936115E-2</v>
      </c>
      <c r="E36" s="62">
        <f t="shared" si="18"/>
        <v>7.2992917668586177E-3</v>
      </c>
      <c r="F36" s="62">
        <f t="shared" si="18"/>
        <v>2.1151497322830393E-2</v>
      </c>
      <c r="G36" s="62">
        <f t="shared" si="18"/>
        <v>2.8605180039954492E-2</v>
      </c>
      <c r="H36" s="62">
        <f t="shared" si="18"/>
        <v>4.1779661092721687E-2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21">C13/C$12</f>
        <v>0.9108368246617794</v>
      </c>
      <c r="D39" s="67">
        <f t="shared" ref="D39:G39" si="22">D13/D$12</f>
        <v>0.54073269857976181</v>
      </c>
      <c r="E39" s="67">
        <f t="shared" si="22"/>
        <v>0.59366582898155418</v>
      </c>
      <c r="F39" s="67">
        <f t="shared" si="22"/>
        <v>0.75499968917261584</v>
      </c>
      <c r="G39" s="67">
        <f t="shared" si="22"/>
        <v>0.44821751635347679</v>
      </c>
      <c r="H39" s="67">
        <f t="shared" ref="H39:H46" si="23">H13/H$12</f>
        <v>0.40825301935319003</v>
      </c>
      <c r="J39" s="51">
        <v>2020</v>
      </c>
      <c r="K39" s="67">
        <f t="shared" ref="K39:K45" si="24">K13/K$12</f>
        <v>0.9108368246617794</v>
      </c>
      <c r="L39" s="67">
        <f t="shared" ref="L39:O39" si="25">L13/L$12</f>
        <v>0.54073269857976181</v>
      </c>
      <c r="M39" s="67">
        <f t="shared" si="25"/>
        <v>0.59366582898155418</v>
      </c>
      <c r="N39" s="67">
        <f t="shared" si="25"/>
        <v>0.75499968917261584</v>
      </c>
      <c r="O39" s="67">
        <f t="shared" si="25"/>
        <v>0.44821751635347679</v>
      </c>
      <c r="P39" s="67">
        <f t="shared" ref="P39:P45" si="26">P13/P$12</f>
        <v>0.40825301935319003</v>
      </c>
      <c r="Q39" s="67"/>
      <c r="S39" s="67">
        <f t="shared" ref="S39:X45" si="27">C39-K39</f>
        <v>0</v>
      </c>
      <c r="T39" s="67">
        <f t="shared" si="27"/>
        <v>0</v>
      </c>
      <c r="U39" s="67">
        <f t="shared" si="27"/>
        <v>0</v>
      </c>
      <c r="V39" s="67">
        <f t="shared" si="27"/>
        <v>0</v>
      </c>
      <c r="W39" s="67">
        <f t="shared" si="27"/>
        <v>0</v>
      </c>
      <c r="X39" s="67">
        <f t="shared" si="27"/>
        <v>0</v>
      </c>
    </row>
    <row r="40" spans="1:24" s="51" customFormat="1" x14ac:dyDescent="0.2">
      <c r="B40" s="60">
        <f>B14</f>
        <v>2021</v>
      </c>
      <c r="C40" s="67">
        <f t="shared" si="21"/>
        <v>0.97641097318353864</v>
      </c>
      <c r="D40" s="67">
        <f t="shared" ref="D40:G46" si="28">D14/D$12</f>
        <v>0.72580779938726969</v>
      </c>
      <c r="E40" s="67">
        <f t="shared" si="28"/>
        <v>0.74334252617093188</v>
      </c>
      <c r="F40" s="67">
        <f t="shared" si="28"/>
        <v>0.86012950453590864</v>
      </c>
      <c r="G40" s="67">
        <f t="shared" si="28"/>
        <v>0.63937083873587452</v>
      </c>
      <c r="H40" s="67">
        <f t="shared" si="23"/>
        <v>0.6242887028752705</v>
      </c>
      <c r="J40" s="51">
        <v>2021</v>
      </c>
      <c r="K40" s="67">
        <f t="shared" si="24"/>
        <v>0.97641097318353864</v>
      </c>
      <c r="L40" s="67">
        <f t="shared" ref="L40:O45" si="29">L14/L$12</f>
        <v>0.72580779938726969</v>
      </c>
      <c r="M40" s="67">
        <f t="shared" si="29"/>
        <v>0.74334252617093188</v>
      </c>
      <c r="N40" s="67">
        <f t="shared" si="29"/>
        <v>0.86012950453590864</v>
      </c>
      <c r="O40" s="67">
        <f t="shared" si="29"/>
        <v>0.63937083873587452</v>
      </c>
      <c r="P40" s="67">
        <f t="shared" si="26"/>
        <v>0.6242887028752705</v>
      </c>
      <c r="Q40" s="67"/>
      <c r="S40" s="67">
        <f t="shared" si="27"/>
        <v>0</v>
      </c>
      <c r="T40" s="67">
        <f t="shared" si="27"/>
        <v>0</v>
      </c>
      <c r="U40" s="67">
        <f t="shared" si="27"/>
        <v>0</v>
      </c>
      <c r="V40" s="67">
        <f t="shared" si="27"/>
        <v>0</v>
      </c>
      <c r="W40" s="67">
        <f t="shared" si="27"/>
        <v>0</v>
      </c>
      <c r="X40" s="67">
        <f t="shared" si="27"/>
        <v>0</v>
      </c>
    </row>
    <row r="41" spans="1:24" s="51" customFormat="1" outlineLevel="1" x14ac:dyDescent="0.2">
      <c r="B41" s="60">
        <f>B15</f>
        <v>2022</v>
      </c>
      <c r="C41" s="67">
        <f t="shared" si="21"/>
        <v>1.0248344927955686</v>
      </c>
      <c r="D41" s="67">
        <f t="shared" si="28"/>
        <v>0.89445506962961008</v>
      </c>
      <c r="E41" s="67">
        <f t="shared" si="28"/>
        <v>0.87278002049842562</v>
      </c>
      <c r="F41" s="67">
        <f t="shared" si="28"/>
        <v>1.0650006269207353</v>
      </c>
      <c r="G41" s="67">
        <f t="shared" si="28"/>
        <v>0.92951126899471548</v>
      </c>
      <c r="H41" s="67">
        <f t="shared" si="23"/>
        <v>0.95259520990796465</v>
      </c>
      <c r="J41" s="51">
        <v>2022</v>
      </c>
      <c r="K41" s="67">
        <f t="shared" si="24"/>
        <v>1.0248344927955686</v>
      </c>
      <c r="L41" s="67">
        <f t="shared" si="29"/>
        <v>0.89445506962961008</v>
      </c>
      <c r="M41" s="67">
        <f t="shared" si="29"/>
        <v>0.87278002049842562</v>
      </c>
      <c r="N41" s="67">
        <f t="shared" si="29"/>
        <v>1.0650006269207353</v>
      </c>
      <c r="O41" s="67">
        <f t="shared" si="29"/>
        <v>0.92951126899471548</v>
      </c>
      <c r="P41" s="67">
        <f t="shared" si="26"/>
        <v>0.95259520990796465</v>
      </c>
      <c r="Q41" s="67"/>
      <c r="S41" s="67">
        <f t="shared" si="27"/>
        <v>0</v>
      </c>
      <c r="T41" s="67">
        <f t="shared" si="27"/>
        <v>0</v>
      </c>
      <c r="U41" s="67">
        <f t="shared" si="27"/>
        <v>0</v>
      </c>
      <c r="V41" s="67">
        <f t="shared" si="27"/>
        <v>0</v>
      </c>
      <c r="W41" s="67">
        <f t="shared" si="27"/>
        <v>0</v>
      </c>
      <c r="X41" s="67">
        <f t="shared" si="27"/>
        <v>0</v>
      </c>
    </row>
    <row r="42" spans="1:24" s="51" customFormat="1" outlineLevel="1" x14ac:dyDescent="0.2">
      <c r="B42" s="60">
        <v>2023</v>
      </c>
      <c r="C42" s="67">
        <f t="shared" si="21"/>
        <v>1.0388133555566916</v>
      </c>
      <c r="D42" s="67">
        <f t="shared" si="28"/>
        <v>0.9161251364983225</v>
      </c>
      <c r="E42" s="67">
        <f t="shared" si="28"/>
        <v>0.88189580120230404</v>
      </c>
      <c r="F42" s="67">
        <f t="shared" si="28"/>
        <v>1.1104559170224915</v>
      </c>
      <c r="G42" s="67">
        <f t="shared" si="28"/>
        <v>0.97930641064238932</v>
      </c>
      <c r="H42" s="67">
        <f t="shared" si="23"/>
        <v>1.0173165785575999</v>
      </c>
      <c r="J42" s="51">
        <v>2023</v>
      </c>
      <c r="K42" s="67">
        <f t="shared" si="24"/>
        <v>1.0388133555566916</v>
      </c>
      <c r="L42" s="67">
        <f t="shared" si="29"/>
        <v>0.9161251364983225</v>
      </c>
      <c r="M42" s="67">
        <f t="shared" si="29"/>
        <v>0.88189580120230404</v>
      </c>
      <c r="N42" s="67">
        <f t="shared" si="29"/>
        <v>1.1104559170224915</v>
      </c>
      <c r="O42" s="67">
        <f t="shared" si="29"/>
        <v>0.97930641064238932</v>
      </c>
      <c r="P42" s="67">
        <f t="shared" si="26"/>
        <v>1.0173165785575999</v>
      </c>
      <c r="Q42" s="67"/>
      <c r="S42" s="67">
        <f t="shared" si="27"/>
        <v>0</v>
      </c>
      <c r="T42" s="67">
        <f t="shared" si="27"/>
        <v>0</v>
      </c>
      <c r="U42" s="67">
        <f t="shared" si="27"/>
        <v>0</v>
      </c>
      <c r="V42" s="67">
        <f t="shared" si="27"/>
        <v>0</v>
      </c>
      <c r="W42" s="67">
        <f t="shared" si="27"/>
        <v>0</v>
      </c>
      <c r="X42" s="67">
        <f t="shared" si="27"/>
        <v>0</v>
      </c>
    </row>
    <row r="43" spans="1:24" s="51" customFormat="1" outlineLevel="1" x14ac:dyDescent="0.2">
      <c r="B43" s="60">
        <v>2024</v>
      </c>
      <c r="C43" s="67">
        <f t="shared" si="21"/>
        <v>1.0455621548603451</v>
      </c>
      <c r="D43" s="67">
        <f t="shared" si="28"/>
        <v>0.92600258210668462</v>
      </c>
      <c r="E43" s="67">
        <f t="shared" si="28"/>
        <v>0.88565043962438572</v>
      </c>
      <c r="F43" s="67">
        <f t="shared" si="28"/>
        <v>1.0972965256914151</v>
      </c>
      <c r="G43" s="67">
        <f t="shared" si="28"/>
        <v>0.97182115037691275</v>
      </c>
      <c r="H43" s="67">
        <f t="shared" si="23"/>
        <v>1.0160994161269443</v>
      </c>
      <c r="J43" s="51">
        <v>2024</v>
      </c>
      <c r="K43" s="67">
        <f t="shared" si="24"/>
        <v>1.0473486492941457</v>
      </c>
      <c r="L43" s="67">
        <f t="shared" si="29"/>
        <v>0.92978341256038255</v>
      </c>
      <c r="M43" s="67">
        <f t="shared" si="29"/>
        <v>0.88774966501079122</v>
      </c>
      <c r="N43" s="67">
        <f t="shared" si="29"/>
        <v>1.0894586854709665</v>
      </c>
      <c r="O43" s="67">
        <f t="shared" si="29"/>
        <v>0.96716658306994729</v>
      </c>
      <c r="P43" s="67">
        <f t="shared" si="26"/>
        <v>1.0129606144207437</v>
      </c>
      <c r="Q43" s="67"/>
      <c r="S43" s="67">
        <f t="shared" si="27"/>
        <v>-1.7864944338006339E-3</v>
      </c>
      <c r="T43" s="67">
        <f t="shared" si="27"/>
        <v>-3.7808304536979254E-3</v>
      </c>
      <c r="U43" s="67">
        <f t="shared" si="27"/>
        <v>-2.099225386405501E-3</v>
      </c>
      <c r="V43" s="67">
        <f t="shared" si="27"/>
        <v>7.8378402204486441E-3</v>
      </c>
      <c r="W43" s="67">
        <f t="shared" si="27"/>
        <v>4.6545673069654514E-3</v>
      </c>
      <c r="X43" s="67">
        <f t="shared" si="27"/>
        <v>3.1388017062006224E-3</v>
      </c>
    </row>
    <row r="44" spans="1:24" s="51" customFormat="1" outlineLevel="1" x14ac:dyDescent="0.2">
      <c r="B44" s="60">
        <v>2025</v>
      </c>
      <c r="C44" s="67">
        <f t="shared" si="21"/>
        <v>1.0536573811622361</v>
      </c>
      <c r="D44" s="67">
        <f t="shared" si="28"/>
        <v>0.94272672194904816</v>
      </c>
      <c r="E44" s="67">
        <f t="shared" si="28"/>
        <v>0.89471847187097386</v>
      </c>
      <c r="F44" s="67">
        <f t="shared" si="28"/>
        <v>1.1225487318963929</v>
      </c>
      <c r="G44" s="67">
        <f t="shared" si="28"/>
        <v>1.0043650860030402</v>
      </c>
      <c r="H44" s="67">
        <f t="shared" si="23"/>
        <v>1.0582566862487475</v>
      </c>
      <c r="J44" s="51">
        <v>2025</v>
      </c>
      <c r="K44" s="67">
        <f t="shared" si="24"/>
        <v>1.0572767755772896</v>
      </c>
      <c r="L44" s="67">
        <f t="shared" si="29"/>
        <v>0.94933522821207095</v>
      </c>
      <c r="M44" s="67">
        <f t="shared" si="29"/>
        <v>0.89790606408971663</v>
      </c>
      <c r="N44" s="67">
        <f t="shared" si="29"/>
        <v>1.1242802327852996</v>
      </c>
      <c r="O44" s="67">
        <f t="shared" si="29"/>
        <v>1.009498038754119</v>
      </c>
      <c r="P44" s="67">
        <f t="shared" si="26"/>
        <v>1.0673188313655528</v>
      </c>
      <c r="Q44" s="67"/>
      <c r="S44" s="67">
        <f t="shared" si="27"/>
        <v>-3.6193944150535451E-3</v>
      </c>
      <c r="T44" s="67">
        <f t="shared" si="27"/>
        <v>-6.6085062630227842E-3</v>
      </c>
      <c r="U44" s="67">
        <f t="shared" si="27"/>
        <v>-3.187592218742763E-3</v>
      </c>
      <c r="V44" s="67">
        <f t="shared" si="27"/>
        <v>-1.7315008889067229E-3</v>
      </c>
      <c r="W44" s="67">
        <f t="shared" si="27"/>
        <v>-5.1329527510788342E-3</v>
      </c>
      <c r="X44" s="67">
        <f t="shared" si="27"/>
        <v>-9.0621451168053646E-3</v>
      </c>
    </row>
    <row r="45" spans="1:24" s="51" customFormat="1" outlineLevel="1" x14ac:dyDescent="0.2">
      <c r="B45" s="60">
        <v>2026</v>
      </c>
      <c r="C45" s="67">
        <f t="shared" si="21"/>
        <v>1.0642309044040588</v>
      </c>
      <c r="D45" s="67">
        <f t="shared" si="28"/>
        <v>0.96685834483926936</v>
      </c>
      <c r="E45" s="67">
        <f t="shared" si="28"/>
        <v>0.90850429247841136</v>
      </c>
      <c r="F45" s="67">
        <f t="shared" si="28"/>
        <v>1.1728386317014983</v>
      </c>
      <c r="G45" s="67">
        <f t="shared" si="28"/>
        <v>1.0655289312853176</v>
      </c>
      <c r="H45" s="67">
        <f t="shared" si="23"/>
        <v>1.1339688182104639</v>
      </c>
      <c r="J45" s="51">
        <v>2026</v>
      </c>
      <c r="K45" s="67">
        <f t="shared" si="24"/>
        <v>1.0712253827519551</v>
      </c>
      <c r="L45" s="67">
        <f t="shared" si="29"/>
        <v>0.97032905052544272</v>
      </c>
      <c r="M45" s="67">
        <f t="shared" si="29"/>
        <v>0.9058122278924049</v>
      </c>
      <c r="N45" s="67">
        <f t="shared" si="29"/>
        <v>1.1769515948468749</v>
      </c>
      <c r="O45" s="67">
        <f t="shared" si="29"/>
        <v>1.066097146249767</v>
      </c>
      <c r="P45" s="67">
        <f t="shared" si="26"/>
        <v>1.1420303235421738</v>
      </c>
      <c r="Q45" s="67"/>
      <c r="S45" s="67">
        <f t="shared" si="27"/>
        <v>-6.994478347896349E-3</v>
      </c>
      <c r="T45" s="67">
        <f t="shared" si="27"/>
        <v>-3.4707056861733587E-3</v>
      </c>
      <c r="U45" s="67">
        <f t="shared" si="27"/>
        <v>2.6920645860064596E-3</v>
      </c>
      <c r="V45" s="67">
        <f t="shared" si="27"/>
        <v>-4.1129631453766802E-3</v>
      </c>
      <c r="W45" s="67">
        <f t="shared" si="27"/>
        <v>-5.6821496444947606E-4</v>
      </c>
      <c r="X45" s="67">
        <f t="shared" si="27"/>
        <v>-8.0615053317099061E-3</v>
      </c>
    </row>
    <row r="46" spans="1:24" s="51" customFormat="1" outlineLevel="1" x14ac:dyDescent="0.2">
      <c r="B46" s="60">
        <v>2027</v>
      </c>
      <c r="C46" s="67">
        <f t="shared" si="21"/>
        <v>1.0778616834025625</v>
      </c>
      <c r="D46" s="67">
        <f t="shared" si="28"/>
        <v>0.98638973888992598</v>
      </c>
      <c r="E46" s="67">
        <f t="shared" si="28"/>
        <v>0.91513573038065466</v>
      </c>
      <c r="F46" s="67">
        <f t="shared" si="28"/>
        <v>1.1976459248800446</v>
      </c>
      <c r="G46" s="67">
        <f t="shared" si="28"/>
        <v>1.0960085782025144</v>
      </c>
      <c r="H46" s="67">
        <f t="shared" si="23"/>
        <v>1.1813456511250111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/>
      <c r="B48" s="79" t="s">
        <v>20</v>
      </c>
    </row>
    <row r="49" spans="2:24" s="51" customFormat="1" x14ac:dyDescent="0.2">
      <c r="B49" s="84" t="s">
        <v>24</v>
      </c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6" spans="2:24" x14ac:dyDescent="0.2">
      <c r="Q56" s="76"/>
    </row>
    <row r="57" spans="2:24" x14ac:dyDescent="0.2">
      <c r="Q57" s="74"/>
    </row>
  </sheetData>
  <mergeCells count="9">
    <mergeCell ref="C5:H5"/>
    <mergeCell ref="C22:H22"/>
    <mergeCell ref="C38:H38"/>
    <mergeCell ref="S38:X38"/>
    <mergeCell ref="K5:P5"/>
    <mergeCell ref="K22:P22"/>
    <mergeCell ref="K38:P38"/>
    <mergeCell ref="S5:X5"/>
    <mergeCell ref="S22:X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738C-6F08-44AE-9AD5-7A5386BD33CF}">
  <dimension ref="A1:AE57"/>
  <sheetViews>
    <sheetView zoomScaleNormal="100" workbookViewId="0">
      <selection activeCell="B49" sqref="B49"/>
    </sheetView>
  </sheetViews>
  <sheetFormatPr baseColWidth="10" defaultColWidth="8.6640625" defaultRowHeight="16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tr">
        <f>"Forecast summary: Annual, All Other Regions*"</f>
        <v>Forecast summary: Annual, All Other Regions*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f>California!C6-Gateways!C6</f>
        <v>174711.24373961746</v>
      </c>
      <c r="D6" s="61">
        <f>California!D6-Gateways!D6</f>
        <v>107076.70947172173</v>
      </c>
      <c r="E6" s="62">
        <f t="shared" ref="E6:E10" si="0">D6/C6</f>
        <v>0.6128781821924667</v>
      </c>
      <c r="F6" s="63" t="e">
        <f t="shared" ref="F6:F10" si="1">H6/(D6*365)</f>
        <v>#DIV/0!</v>
      </c>
      <c r="G6" s="63" t="e">
        <f t="shared" ref="G6:G10" si="2">(H6/365)/C6</f>
        <v>#DIV/0!</v>
      </c>
      <c r="H6" s="64" t="e">
        <f>California!H6-Gateways!H6</f>
        <v>#DIV/0!</v>
      </c>
      <c r="J6" s="51">
        <v>2013</v>
      </c>
      <c r="K6" s="61">
        <v>174711.24373961746</v>
      </c>
      <c r="L6" s="61">
        <v>107076.70947172173</v>
      </c>
      <c r="M6" s="62">
        <v>0.6128781821924667</v>
      </c>
      <c r="N6" s="63" t="e">
        <v>#DIV/0!</v>
      </c>
      <c r="O6" s="63" t="e">
        <v>#DIV/0!</v>
      </c>
      <c r="P6" s="64" t="e">
        <v>#DIV/0!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f>California!C7-Gateways!C7</f>
        <v>175757.50420952315</v>
      </c>
      <c r="D7" s="61">
        <f>California!D7-Gateways!D7</f>
        <v>111062.60666593147</v>
      </c>
      <c r="E7" s="62">
        <f t="shared" si="0"/>
        <v>0.6319081917181304</v>
      </c>
      <c r="F7" s="63">
        <f t="shared" si="1"/>
        <v>107.48440160756429</v>
      </c>
      <c r="G7" s="63">
        <f t="shared" si="2"/>
        <v>67.92027385774125</v>
      </c>
      <c r="H7" s="64">
        <f>California!H7-Gateways!H7</f>
        <v>4357186703.7393322</v>
      </c>
      <c r="J7" s="51">
        <v>2014</v>
      </c>
      <c r="K7" s="61">
        <v>175757.50420952315</v>
      </c>
      <c r="L7" s="61">
        <v>111062.60666593147</v>
      </c>
      <c r="M7" s="62">
        <v>0.6319081917181304</v>
      </c>
      <c r="N7" s="63">
        <v>107.48440160756429</v>
      </c>
      <c r="O7" s="63">
        <v>67.92027385774125</v>
      </c>
      <c r="P7" s="64">
        <v>4357186703.7393322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f>California!C8-Gateways!C8</f>
        <v>175989.66666666669</v>
      </c>
      <c r="D8" s="61">
        <f>California!D8-Gateways!D8</f>
        <v>116687.60696008656</v>
      </c>
      <c r="E8" s="62">
        <f t="shared" si="0"/>
        <v>0.66303669510948493</v>
      </c>
      <c r="F8" s="63">
        <f t="shared" si="1"/>
        <v>113.03298573053078</v>
      </c>
      <c r="G8" s="63">
        <f t="shared" si="2"/>
        <v>74.9450172971287</v>
      </c>
      <c r="H8" s="64">
        <f>California!H8-Gateways!H8</f>
        <v>4814185243.5439758</v>
      </c>
      <c r="J8" s="51">
        <v>2015</v>
      </c>
      <c r="K8" s="61">
        <v>175989.66666666669</v>
      </c>
      <c r="L8" s="61">
        <v>116687.60696008656</v>
      </c>
      <c r="M8" s="62">
        <v>0.66303669510948493</v>
      </c>
      <c r="N8" s="63">
        <v>113.03298573053078</v>
      </c>
      <c r="O8" s="63">
        <v>74.9450172971287</v>
      </c>
      <c r="P8" s="64">
        <v>4814185243.5439758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f>California!C9-Gateways!C9</f>
        <v>176337.16666666669</v>
      </c>
      <c r="D9" s="61">
        <f>California!D9-Gateways!D9</f>
        <v>119135.48182690056</v>
      </c>
      <c r="E9" s="62">
        <f t="shared" si="0"/>
        <v>0.67561186378878657</v>
      </c>
      <c r="F9" s="63">
        <f t="shared" si="1"/>
        <v>119.61483157407238</v>
      </c>
      <c r="G9" s="63">
        <f t="shared" si="2"/>
        <v>80.81319929654083</v>
      </c>
      <c r="H9" s="64">
        <f>California!H9-Gateways!H9</f>
        <v>5201385266.5255451</v>
      </c>
      <c r="J9" s="51">
        <v>2016</v>
      </c>
      <c r="K9" s="61">
        <v>176337.16666666669</v>
      </c>
      <c r="L9" s="61">
        <v>119135.48182690056</v>
      </c>
      <c r="M9" s="62">
        <v>0.67561186378878657</v>
      </c>
      <c r="N9" s="63">
        <v>119.61483157407238</v>
      </c>
      <c r="O9" s="63">
        <v>80.81319929654083</v>
      </c>
      <c r="P9" s="64">
        <v>5201385266.5255451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f>California!C10-Gateways!C10</f>
        <v>177131.83333333331</v>
      </c>
      <c r="D10" s="61">
        <f>California!D10-Gateways!D10</f>
        <v>121423.81233560183</v>
      </c>
      <c r="E10" s="62">
        <f t="shared" si="0"/>
        <v>0.68549966457526557</v>
      </c>
      <c r="F10" s="63">
        <f t="shared" si="1"/>
        <v>123.78730764202425</v>
      </c>
      <c r="G10" s="63">
        <f t="shared" si="2"/>
        <v>84.856157867282832</v>
      </c>
      <c r="H10" s="64">
        <f>California!H10-Gateways!H10</f>
        <v>5486215286.6189156</v>
      </c>
      <c r="J10" s="51">
        <v>2017</v>
      </c>
      <c r="K10" s="61">
        <v>177131.83333333331</v>
      </c>
      <c r="L10" s="61">
        <v>121423.81233560183</v>
      </c>
      <c r="M10" s="62">
        <v>0.68549966457526557</v>
      </c>
      <c r="N10" s="63">
        <v>123.78730764202425</v>
      </c>
      <c r="O10" s="63">
        <v>84.856157867282832</v>
      </c>
      <c r="P10" s="64">
        <v>5486215286.6189156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f>California!C11-Gateways!C11</f>
        <v>179946.75</v>
      </c>
      <c r="D11" s="61">
        <f>California!D11-Gateways!D11</f>
        <v>123889.46170112316</v>
      </c>
      <c r="E11" s="62">
        <f>D11/C11</f>
        <v>0.68847846210683528</v>
      </c>
      <c r="F11" s="63">
        <f>H11/(D11*365)</f>
        <v>128.53533128260813</v>
      </c>
      <c r="G11" s="63">
        <f>(H11/365)/C11</f>
        <v>88.493807207842636</v>
      </c>
      <c r="H11" s="64">
        <f>California!H11-Gateways!H11</f>
        <v>5812323145.7949181</v>
      </c>
      <c r="J11" s="51">
        <v>2018</v>
      </c>
      <c r="K11" s="61">
        <v>179946.75</v>
      </c>
      <c r="L11" s="61">
        <v>123889.46170112316</v>
      </c>
      <c r="M11" s="62">
        <v>0.68847846210683528</v>
      </c>
      <c r="N11" s="63">
        <v>128.53533128260813</v>
      </c>
      <c r="O11" s="63">
        <v>88.493807207842636</v>
      </c>
      <c r="P11" s="64">
        <v>5812323145.7949181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f>California!C12-Gateways!C12</f>
        <v>187275.33333333337</v>
      </c>
      <c r="D12" s="61">
        <f>California!D12-Gateways!D12</f>
        <v>128651.61294741172</v>
      </c>
      <c r="E12" s="62">
        <f t="shared" ref="E12:E14" si="3">D12/C12</f>
        <v>0.68696507253533134</v>
      </c>
      <c r="F12" s="63">
        <f t="shared" ref="F12:F14" si="4">H12/(D12*365)</f>
        <v>129.23643543441204</v>
      </c>
      <c r="G12" s="63">
        <f t="shared" ref="G12:G14" si="5">(H12/365)/C12</f>
        <v>88.780917242408549</v>
      </c>
      <c r="H12" s="64">
        <f>California!H12-Gateways!H12</f>
        <v>6068663692.6270676</v>
      </c>
      <c r="J12" s="51">
        <v>2019</v>
      </c>
      <c r="K12" s="61">
        <v>187275.33333333337</v>
      </c>
      <c r="L12" s="61">
        <v>128651.61294741172</v>
      </c>
      <c r="M12" s="62">
        <v>0.68696507253533134</v>
      </c>
      <c r="N12" s="63">
        <v>129.23643543441204</v>
      </c>
      <c r="O12" s="63">
        <v>88.780917242408549</v>
      </c>
      <c r="P12" s="64">
        <v>6068663692.6270676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f>California!C13-Gateways!C13</f>
        <v>187111.91666666669</v>
      </c>
      <c r="D13" s="61">
        <f>California!D13-Gateways!D13</f>
        <v>99488.872721986496</v>
      </c>
      <c r="E13" s="62">
        <f t="shared" si="3"/>
        <v>0.53170783825181178</v>
      </c>
      <c r="F13" s="63">
        <f t="shared" si="4"/>
        <v>117.3818484854131</v>
      </c>
      <c r="G13" s="63">
        <f t="shared" si="5"/>
        <v>62.412848908180706</v>
      </c>
      <c r="H13" s="64">
        <f>California!H13-Gateways!H13</f>
        <v>4262538541.10042</v>
      </c>
      <c r="J13" s="51">
        <v>2020</v>
      </c>
      <c r="K13" s="61">
        <v>187111.91666666669</v>
      </c>
      <c r="L13" s="61">
        <v>99488.872721986496</v>
      </c>
      <c r="M13" s="62">
        <v>0.53170783825181178</v>
      </c>
      <c r="N13" s="63">
        <v>117.3818484854131</v>
      </c>
      <c r="O13" s="63">
        <v>62.412848908180706</v>
      </c>
      <c r="P13" s="64">
        <v>4262538541.10042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f>California!C14-Gateways!C14</f>
        <v>194039.91666666669</v>
      </c>
      <c r="D14" s="61">
        <f>California!D14-Gateways!D14</f>
        <v>126066.83646118658</v>
      </c>
      <c r="E14" s="62">
        <f t="shared" si="3"/>
        <v>0.64969537519309339</v>
      </c>
      <c r="F14" s="63">
        <f t="shared" si="4"/>
        <v>145.62281689471914</v>
      </c>
      <c r="G14" s="63">
        <f t="shared" si="5"/>
        <v>94.610470659089671</v>
      </c>
      <c r="H14" s="64">
        <f>California!H14-Gateways!H14</f>
        <v>6700745862.5066147</v>
      </c>
      <c r="J14" s="51">
        <v>2021</v>
      </c>
      <c r="K14" s="61">
        <v>194039.91666666669</v>
      </c>
      <c r="L14" s="61">
        <v>126066.83646118658</v>
      </c>
      <c r="M14" s="62">
        <v>0.64969537519309339</v>
      </c>
      <c r="N14" s="63">
        <v>145.62281689471914</v>
      </c>
      <c r="O14" s="63">
        <v>94.610470659089671</v>
      </c>
      <c r="P14" s="64">
        <v>6700745862.5066147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f>California!C15-Gateways!C15</f>
        <v>196951.83333333337</v>
      </c>
      <c r="D15" s="61">
        <f>California!D15-Gateways!D15</f>
        <v>128163.89779128056</v>
      </c>
      <c r="E15" s="62">
        <f t="shared" ref="E15:E16" si="6">D15/C15</f>
        <v>0.65073726718942548</v>
      </c>
      <c r="F15" s="63">
        <f t="shared" ref="F15:F16" si="7">H15/(D15*365)</f>
        <v>163.29750455201466</v>
      </c>
      <c r="G15" s="63">
        <f t="shared" ref="G15:G16" si="8">(H15/365)/C15</f>
        <v>106.26377185103081</v>
      </c>
      <c r="H15" s="64">
        <f>California!H15-Gateways!H15</f>
        <v>7639028309.286087</v>
      </c>
      <c r="J15" s="51">
        <v>2022</v>
      </c>
      <c r="K15" s="61">
        <v>196951.83333333337</v>
      </c>
      <c r="L15" s="61">
        <v>128163.89779128056</v>
      </c>
      <c r="M15" s="62">
        <v>0.65073726718942548</v>
      </c>
      <c r="N15" s="63">
        <v>163.29750455201466</v>
      </c>
      <c r="O15" s="63">
        <v>106.26377185103081</v>
      </c>
      <c r="P15" s="64">
        <v>7639028309.286087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f>California!C16-Gateways!C16</f>
        <v>198487.41397849465</v>
      </c>
      <c r="D16" s="61">
        <f>California!D16-Gateways!D16</f>
        <v>124863.05810642597</v>
      </c>
      <c r="E16" s="65">
        <f t="shared" si="6"/>
        <v>0.62907292509717727</v>
      </c>
      <c r="F16" s="63">
        <f t="shared" si="7"/>
        <v>163.69366500596311</v>
      </c>
      <c r="G16" s="63">
        <f t="shared" si="8"/>
        <v>102.97525266517866</v>
      </c>
      <c r="H16" s="64">
        <f>California!H16-Gateways!H16</f>
        <v>7460341435.9320908</v>
      </c>
      <c r="J16" s="51">
        <v>2023</v>
      </c>
      <c r="K16" s="61">
        <v>198487.41397849465</v>
      </c>
      <c r="L16" s="61">
        <v>124863.05810642597</v>
      </c>
      <c r="M16" s="65">
        <v>0.62907292509717727</v>
      </c>
      <c r="N16" s="63">
        <v>163.69366500596311</v>
      </c>
      <c r="O16" s="63">
        <v>102.97525266517866</v>
      </c>
      <c r="P16" s="64">
        <v>7460341435.9320908</v>
      </c>
      <c r="Q16" s="61"/>
      <c r="R16" s="59"/>
      <c r="S16" s="61">
        <f t="shared" ref="S16:X19" si="9">C16-K16</f>
        <v>0</v>
      </c>
      <c r="T16" s="61">
        <f t="shared" si="9"/>
        <v>0</v>
      </c>
      <c r="U16" s="65">
        <f t="shared" si="9"/>
        <v>0</v>
      </c>
      <c r="V16" s="63">
        <f t="shared" si="9"/>
        <v>0</v>
      </c>
      <c r="W16" s="63">
        <f t="shared" si="9"/>
        <v>0</v>
      </c>
      <c r="X16" s="64">
        <f t="shared" si="9"/>
        <v>0</v>
      </c>
    </row>
    <row r="17" spans="1:31" s="51" customFormat="1" outlineLevel="1" x14ac:dyDescent="0.2">
      <c r="A17" s="52"/>
      <c r="B17" s="60">
        <v>2024</v>
      </c>
      <c r="C17" s="61">
        <f>California!C17-Gateways!C17</f>
        <v>201401.41666666663</v>
      </c>
      <c r="D17" s="61">
        <f>California!D17-Gateways!D17</f>
        <v>123941.37894775422</v>
      </c>
      <c r="E17" s="65">
        <f t="shared" ref="E17" si="10">D17/C17</f>
        <v>0.61539477228646222</v>
      </c>
      <c r="F17" s="63">
        <f t="shared" ref="F17" si="11">H17/(D17*365)</f>
        <v>162.61553625650677</v>
      </c>
      <c r="G17" s="63">
        <f t="shared" ref="G17" si="12">(H17/365)/C17</f>
        <v>100.07275090481393</v>
      </c>
      <c r="H17" s="64">
        <f>California!H17-Gateways!H17</f>
        <v>7356499737.7153893</v>
      </c>
      <c r="J17" s="51">
        <v>2024</v>
      </c>
      <c r="K17" s="61">
        <v>201606.91666666669</v>
      </c>
      <c r="L17" s="61">
        <v>124589.75608994899</v>
      </c>
      <c r="M17" s="65">
        <v>0.61798354019740054</v>
      </c>
      <c r="N17" s="63">
        <v>164.23028287070414</v>
      </c>
      <c r="O17" s="63">
        <v>101.49161161605826</v>
      </c>
      <c r="P17" s="64">
        <v>7468414973.187191</v>
      </c>
      <c r="Q17" s="61"/>
      <c r="R17" s="59"/>
      <c r="S17" s="61">
        <f t="shared" si="9"/>
        <v>-205.50000000005821</v>
      </c>
      <c r="T17" s="61">
        <f t="shared" si="9"/>
        <v>-648.37714219477493</v>
      </c>
      <c r="U17" s="65">
        <f t="shared" si="9"/>
        <v>-2.5887679109383166E-3</v>
      </c>
      <c r="V17" s="63">
        <f t="shared" si="9"/>
        <v>-1.6147466141973723</v>
      </c>
      <c r="W17" s="63">
        <f t="shared" si="9"/>
        <v>-1.418860711244335</v>
      </c>
      <c r="X17" s="64">
        <f t="shared" si="9"/>
        <v>-111915235.47180176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f>California!C18-Gateways!C18</f>
        <v>206186.66666666663</v>
      </c>
      <c r="D18" s="61">
        <f>California!D18-Gateways!D18</f>
        <v>126169.06374085229</v>
      </c>
      <c r="E18" s="65">
        <f t="shared" ref="E18" si="13">D18/C18</f>
        <v>0.6119166955874239</v>
      </c>
      <c r="F18" s="63">
        <f t="shared" ref="F18" si="14">H18/(D18*365)</f>
        <v>165.29199973482048</v>
      </c>
      <c r="G18" s="63">
        <f t="shared" ref="G18" si="15">(H18/365)/C18</f>
        <v>101.14493428476869</v>
      </c>
      <c r="H18" s="64">
        <f>California!H18-Gateways!H18</f>
        <v>7611978950.3943596</v>
      </c>
      <c r="J18" s="51">
        <v>2025</v>
      </c>
      <c r="K18" s="61">
        <v>206686.48333333351</v>
      </c>
      <c r="L18" s="61">
        <v>126895.55509605049</v>
      </c>
      <c r="M18" s="65">
        <v>0.61395188040138915</v>
      </c>
      <c r="N18" s="63">
        <v>167.33549035212579</v>
      </c>
      <c r="O18" s="63">
        <v>102.73593895957613</v>
      </c>
      <c r="P18" s="64">
        <v>7750457426.4585228</v>
      </c>
      <c r="Q18" s="61"/>
      <c r="R18" s="59"/>
      <c r="S18" s="61">
        <f t="shared" si="9"/>
        <v>-499.81666666688398</v>
      </c>
      <c r="T18" s="61">
        <f t="shared" si="9"/>
        <v>-726.49135519820265</v>
      </c>
      <c r="U18" s="65">
        <f t="shared" si="9"/>
        <v>-2.0351848139652517E-3</v>
      </c>
      <c r="V18" s="63">
        <f t="shared" si="9"/>
        <v>-2.0434906173053093</v>
      </c>
      <c r="W18" s="63">
        <f t="shared" si="9"/>
        <v>-1.5910046748074365</v>
      </c>
      <c r="X18" s="64">
        <f t="shared" si="9"/>
        <v>-138478476.06416321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f>California!C19-Gateways!C19</f>
        <v>209708.53125</v>
      </c>
      <c r="D19" s="61">
        <f>California!D19-Gateways!D19</f>
        <v>128308.01267232234</v>
      </c>
      <c r="E19" s="65">
        <f t="shared" ref="E19" si="16">D19/C19</f>
        <v>0.61183973731313013</v>
      </c>
      <c r="F19" s="63">
        <f t="shared" ref="F19" si="17">H19/(D19*365)</f>
        <v>169.16396643276556</v>
      </c>
      <c r="G19" s="63">
        <f t="shared" ref="G19" si="18">(H19/365)/C19</f>
        <v>103.50123678507045</v>
      </c>
      <c r="H19" s="64">
        <f>California!H19-Gateways!H19</f>
        <v>7922358707.2957916</v>
      </c>
      <c r="J19" s="51">
        <v>2026</v>
      </c>
      <c r="K19" s="61">
        <v>211909.89166666672</v>
      </c>
      <c r="L19" s="61">
        <v>129097.02863471239</v>
      </c>
      <c r="M19" s="65">
        <v>0.60920718527751139</v>
      </c>
      <c r="N19" s="63">
        <v>171.76835376719319</v>
      </c>
      <c r="O19" s="63">
        <v>104.64251531826356</v>
      </c>
      <c r="P19" s="64">
        <v>8093796190.9595718</v>
      </c>
      <c r="Q19" s="61"/>
      <c r="R19" s="59"/>
      <c r="S19" s="61">
        <f t="shared" si="9"/>
        <v>-2201.360416666721</v>
      </c>
      <c r="T19" s="61">
        <f t="shared" si="9"/>
        <v>-789.01596239005448</v>
      </c>
      <c r="U19" s="65">
        <f t="shared" si="9"/>
        <v>2.6325520356187404E-3</v>
      </c>
      <c r="V19" s="63">
        <f t="shared" si="9"/>
        <v>-2.6043873344276278</v>
      </c>
      <c r="W19" s="63">
        <f t="shared" si="9"/>
        <v>-1.1412785331931161</v>
      </c>
      <c r="X19" s="64">
        <f t="shared" si="9"/>
        <v>-171437483.66378021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f>California!C20-Gateways!C20</f>
        <v>214147.29166666669</v>
      </c>
      <c r="D20" s="61">
        <f>California!D20-Gateways!D20</f>
        <v>130090.03663782403</v>
      </c>
      <c r="E20" s="65">
        <f t="shared" ref="E20" si="19">D20/C20</f>
        <v>0.60747925236578337</v>
      </c>
      <c r="F20" s="63">
        <f t="shared" ref="F20" si="20">H20/(D20*365)</f>
        <v>172.53037867060127</v>
      </c>
      <c r="G20" s="63">
        <f t="shared" ref="G20" si="21">(H20/365)/C20</f>
        <v>104.80862544520237</v>
      </c>
      <c r="H20" s="64">
        <f>California!H20-Gateways!H20</f>
        <v>8192236398.074604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22">B7</f>
        <v>2014</v>
      </c>
      <c r="C23" s="62">
        <f t="shared" ref="C23:H36" si="23">C7/C6-1</f>
        <v>5.9885125164869102E-3</v>
      </c>
      <c r="D23" s="62">
        <f t="shared" si="23"/>
        <v>3.7224688859741173E-2</v>
      </c>
      <c r="E23" s="62">
        <f t="shared" si="23"/>
        <v>3.1050231642423709E-2</v>
      </c>
      <c r="F23" s="62" t="e">
        <f t="shared" si="23"/>
        <v>#DIV/0!</v>
      </c>
      <c r="G23" s="62" t="e">
        <f t="shared" si="23"/>
        <v>#DIV/0!</v>
      </c>
      <c r="H23" s="62" t="e">
        <f t="shared" si="23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22"/>
        <v>2015</v>
      </c>
      <c r="C24" s="62">
        <f t="shared" si="23"/>
        <v>1.3209248628540671E-3</v>
      </c>
      <c r="D24" s="62">
        <f t="shared" si="23"/>
        <v>5.064711213806361E-2</v>
      </c>
      <c r="E24" s="62">
        <f t="shared" si="23"/>
        <v>4.9261117040938274E-2</v>
      </c>
      <c r="F24" s="62">
        <f t="shared" si="23"/>
        <v>5.1622226481056188E-2</v>
      </c>
      <c r="G24" s="62">
        <f t="shared" si="23"/>
        <v>0.10342631206259201</v>
      </c>
      <c r="H24" s="62">
        <f t="shared" si="23"/>
        <v>0.10488385531252264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22"/>
        <v>2016</v>
      </c>
      <c r="C25" s="62">
        <f t="shared" si="23"/>
        <v>1.9745477480686002E-3</v>
      </c>
      <c r="D25" s="62">
        <f t="shared" si="23"/>
        <v>2.0978019265158965E-2</v>
      </c>
      <c r="E25" s="62">
        <f t="shared" si="23"/>
        <v>1.8966022200664456E-2</v>
      </c>
      <c r="F25" s="62">
        <f t="shared" si="23"/>
        <v>5.8229425693776093E-2</v>
      </c>
      <c r="G25" s="62">
        <f t="shared" si="23"/>
        <v>7.8299828474880595E-2</v>
      </c>
      <c r="H25" s="62">
        <f t="shared" si="23"/>
        <v>8.0428982972938323E-2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22"/>
        <v>2017</v>
      </c>
      <c r="C26" s="62">
        <f t="shared" si="23"/>
        <v>4.5065182892998212E-3</v>
      </c>
      <c r="D26" s="62">
        <f t="shared" si="23"/>
        <v>1.9207800007273512E-2</v>
      </c>
      <c r="E26" s="62">
        <f t="shared" si="23"/>
        <v>1.4635327347611859E-2</v>
      </c>
      <c r="F26" s="62">
        <f t="shared" si="23"/>
        <v>3.4882597860517173E-2</v>
      </c>
      <c r="G26" s="62">
        <f t="shared" si="23"/>
        <v>5.0028443446552995E-2</v>
      </c>
      <c r="H26" s="62">
        <f t="shared" si="23"/>
        <v>5.4760415831229814E-2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22"/>
        <v>2018</v>
      </c>
      <c r="C27" s="62">
        <f t="shared" si="23"/>
        <v>1.5891647558174737E-2</v>
      </c>
      <c r="D27" s="62">
        <f t="shared" si="23"/>
        <v>2.0306143565205659E-2</v>
      </c>
      <c r="E27" s="62">
        <f t="shared" si="23"/>
        <v>4.3454398090994051E-3</v>
      </c>
      <c r="F27" s="62">
        <f t="shared" si="23"/>
        <v>3.8356304301524258E-2</v>
      </c>
      <c r="G27" s="62">
        <f t="shared" si="23"/>
        <v>4.2868419122265466E-2</v>
      </c>
      <c r="H27" s="62">
        <f t="shared" si="23"/>
        <v>5.9441316488507479E-2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22"/>
        <v>2019</v>
      </c>
      <c r="C28" s="62">
        <f t="shared" si="23"/>
        <v>4.0726400078541891E-2</v>
      </c>
      <c r="D28" s="62">
        <f t="shared" si="23"/>
        <v>3.8438711258403924E-2</v>
      </c>
      <c r="E28" s="62">
        <f t="shared" si="23"/>
        <v>-2.1981654544032114E-3</v>
      </c>
      <c r="F28" s="62">
        <f t="shared" si="23"/>
        <v>5.454563697061765E-3</v>
      </c>
      <c r="G28" s="62">
        <f t="shared" si="23"/>
        <v>3.2444082091709348E-3</v>
      </c>
      <c r="H28" s="62">
        <f t="shared" si="23"/>
        <v>4.4102941354457581E-2</v>
      </c>
      <c r="J28" s="51">
        <v>2019</v>
      </c>
      <c r="K28" s="62">
        <f t="shared" ref="K28:P35" si="24">K12/K11-1</f>
        <v>4.0726400078541891E-2</v>
      </c>
      <c r="L28" s="62">
        <f t="shared" si="24"/>
        <v>3.8438711258403924E-2</v>
      </c>
      <c r="M28" s="62">
        <f t="shared" si="24"/>
        <v>-2.1981654544032114E-3</v>
      </c>
      <c r="N28" s="62">
        <f t="shared" si="24"/>
        <v>5.454563697061765E-3</v>
      </c>
      <c r="O28" s="62">
        <f t="shared" si="24"/>
        <v>3.2444082091709348E-3</v>
      </c>
      <c r="P28" s="62">
        <f t="shared" si="24"/>
        <v>4.4102941354457581E-2</v>
      </c>
      <c r="Q28" s="62"/>
      <c r="S28" s="62">
        <f t="shared" ref="S28:X35" si="25">C28-K28</f>
        <v>0</v>
      </c>
      <c r="T28" s="62">
        <f t="shared" si="25"/>
        <v>0</v>
      </c>
      <c r="U28" s="62">
        <f t="shared" si="25"/>
        <v>0</v>
      </c>
      <c r="V28" s="62">
        <f t="shared" si="25"/>
        <v>0</v>
      </c>
      <c r="W28" s="62">
        <f t="shared" si="25"/>
        <v>0</v>
      </c>
      <c r="X28" s="62">
        <f t="shared" si="25"/>
        <v>0</v>
      </c>
    </row>
    <row r="29" spans="1:31" s="51" customFormat="1" x14ac:dyDescent="0.2">
      <c r="B29" s="60">
        <f t="shared" si="22"/>
        <v>2020</v>
      </c>
      <c r="C29" s="62">
        <f t="shared" si="23"/>
        <v>-8.7260112561549086E-4</v>
      </c>
      <c r="D29" s="62">
        <f t="shared" si="23"/>
        <v>-0.22667994249979539</v>
      </c>
      <c r="E29" s="62">
        <f t="shared" si="23"/>
        <v>-0.22600455320169788</v>
      </c>
      <c r="F29" s="62">
        <f t="shared" si="23"/>
        <v>-9.1727900952631836E-2</v>
      </c>
      <c r="G29" s="62">
        <f t="shared" si="23"/>
        <v>-0.29700153088340064</v>
      </c>
      <c r="H29" s="62">
        <f t="shared" si="23"/>
        <v>-0.29761496813885779</v>
      </c>
      <c r="J29" s="51">
        <v>2020</v>
      </c>
      <c r="K29" s="62">
        <f t="shared" si="24"/>
        <v>-8.7260112561549086E-4</v>
      </c>
      <c r="L29" s="62">
        <f t="shared" si="24"/>
        <v>-0.22667994249979539</v>
      </c>
      <c r="M29" s="62">
        <f t="shared" si="24"/>
        <v>-0.22600455320169788</v>
      </c>
      <c r="N29" s="62">
        <f t="shared" si="24"/>
        <v>-9.1727900952631836E-2</v>
      </c>
      <c r="O29" s="62">
        <f t="shared" si="24"/>
        <v>-0.29700153088340064</v>
      </c>
      <c r="P29" s="62">
        <f t="shared" si="24"/>
        <v>-0.29761496813885779</v>
      </c>
      <c r="Q29" s="62"/>
      <c r="S29" s="62">
        <f t="shared" si="25"/>
        <v>0</v>
      </c>
      <c r="T29" s="62">
        <f t="shared" si="25"/>
        <v>0</v>
      </c>
      <c r="U29" s="62">
        <f t="shared" si="25"/>
        <v>0</v>
      </c>
      <c r="V29" s="62">
        <f t="shared" si="25"/>
        <v>0</v>
      </c>
      <c r="W29" s="62">
        <f t="shared" si="25"/>
        <v>0</v>
      </c>
      <c r="X29" s="62">
        <f t="shared" si="25"/>
        <v>0</v>
      </c>
    </row>
    <row r="30" spans="1:31" s="51" customFormat="1" x14ac:dyDescent="0.2">
      <c r="B30" s="60">
        <f t="shared" si="22"/>
        <v>2021</v>
      </c>
      <c r="C30" s="62">
        <f t="shared" si="23"/>
        <v>3.7025968860882275E-2</v>
      </c>
      <c r="D30" s="62">
        <f t="shared" si="23"/>
        <v>0.26714508881279642</v>
      </c>
      <c r="E30" s="62">
        <f t="shared" si="23"/>
        <v>0.22190294829809121</v>
      </c>
      <c r="F30" s="62">
        <f t="shared" si="23"/>
        <v>0.24059059193309174</v>
      </c>
      <c r="G30" s="62">
        <f t="shared" si="23"/>
        <v>0.51588130191391879</v>
      </c>
      <c r="H30" s="62">
        <f t="shared" si="23"/>
        <v>0.5720082757953775</v>
      </c>
      <c r="J30" s="51">
        <v>2021</v>
      </c>
      <c r="K30" s="62">
        <f t="shared" si="24"/>
        <v>3.7025968860882275E-2</v>
      </c>
      <c r="L30" s="62">
        <f t="shared" si="24"/>
        <v>0.26714508881279642</v>
      </c>
      <c r="M30" s="62">
        <f t="shared" si="24"/>
        <v>0.22190294829809121</v>
      </c>
      <c r="N30" s="62">
        <f t="shared" si="24"/>
        <v>0.24059059193309174</v>
      </c>
      <c r="O30" s="62">
        <f t="shared" si="24"/>
        <v>0.51588130191391879</v>
      </c>
      <c r="P30" s="62">
        <f t="shared" si="24"/>
        <v>0.5720082757953775</v>
      </c>
      <c r="Q30" s="62"/>
      <c r="S30" s="62">
        <f t="shared" si="25"/>
        <v>0</v>
      </c>
      <c r="T30" s="62">
        <f t="shared" si="25"/>
        <v>0</v>
      </c>
      <c r="U30" s="62">
        <f t="shared" si="25"/>
        <v>0</v>
      </c>
      <c r="V30" s="62">
        <f t="shared" si="25"/>
        <v>0</v>
      </c>
      <c r="W30" s="62">
        <f t="shared" si="25"/>
        <v>0</v>
      </c>
      <c r="X30" s="62">
        <f t="shared" si="25"/>
        <v>0</v>
      </c>
    </row>
    <row r="31" spans="1:31" s="51" customFormat="1" outlineLevel="1" x14ac:dyDescent="0.2">
      <c r="B31" s="60">
        <f t="shared" si="22"/>
        <v>2022</v>
      </c>
      <c r="C31" s="62">
        <f t="shared" si="23"/>
        <v>1.5006791987387524E-2</v>
      </c>
      <c r="D31" s="62">
        <f t="shared" si="23"/>
        <v>1.66345201399547E-2</v>
      </c>
      <c r="E31" s="62">
        <f t="shared" si="23"/>
        <v>1.6036623256283633E-3</v>
      </c>
      <c r="F31" s="62">
        <f t="shared" si="23"/>
        <v>0.1213730652530487</v>
      </c>
      <c r="G31" s="62">
        <f t="shared" si="23"/>
        <v>0.12317136899076986</v>
      </c>
      <c r="H31" s="62">
        <f t="shared" si="23"/>
        <v>0.14002656809140346</v>
      </c>
      <c r="J31" s="51">
        <v>2022</v>
      </c>
      <c r="K31" s="62">
        <f t="shared" si="24"/>
        <v>1.5006791987387524E-2</v>
      </c>
      <c r="L31" s="62">
        <f t="shared" si="24"/>
        <v>1.66345201399547E-2</v>
      </c>
      <c r="M31" s="62">
        <f t="shared" si="24"/>
        <v>1.6036623256283633E-3</v>
      </c>
      <c r="N31" s="62">
        <f t="shared" si="24"/>
        <v>0.1213730652530487</v>
      </c>
      <c r="O31" s="62">
        <f t="shared" si="24"/>
        <v>0.12317136899076986</v>
      </c>
      <c r="P31" s="62">
        <f t="shared" si="24"/>
        <v>0.14002656809140346</v>
      </c>
      <c r="Q31" s="62"/>
      <c r="S31" s="62">
        <f t="shared" si="25"/>
        <v>0</v>
      </c>
      <c r="T31" s="62">
        <f t="shared" si="25"/>
        <v>0</v>
      </c>
      <c r="U31" s="62">
        <f t="shared" si="25"/>
        <v>0</v>
      </c>
      <c r="V31" s="62">
        <f t="shared" si="25"/>
        <v>0</v>
      </c>
      <c r="W31" s="62">
        <f t="shared" si="25"/>
        <v>0</v>
      </c>
      <c r="X31" s="62">
        <f t="shared" si="25"/>
        <v>0</v>
      </c>
    </row>
    <row r="32" spans="1:31" s="51" customFormat="1" outlineLevel="1" x14ac:dyDescent="0.2">
      <c r="B32" s="60">
        <v>2023</v>
      </c>
      <c r="C32" s="62">
        <f t="shared" si="23"/>
        <v>7.7967319175058503E-3</v>
      </c>
      <c r="D32" s="62">
        <f t="shared" si="23"/>
        <v>-2.5754832224517021E-2</v>
      </c>
      <c r="E32" s="62">
        <f t="shared" si="23"/>
        <v>-3.3291995379053474E-2</v>
      </c>
      <c r="F32" s="62">
        <f t="shared" si="23"/>
        <v>2.4260043350647909E-3</v>
      </c>
      <c r="G32" s="62">
        <f t="shared" si="23"/>
        <v>-3.0946757569101369E-2</v>
      </c>
      <c r="H32" s="62">
        <f t="shared" si="23"/>
        <v>-2.339130922407795E-2</v>
      </c>
      <c r="J32" s="51">
        <v>2023</v>
      </c>
      <c r="K32" s="62">
        <f t="shared" si="24"/>
        <v>7.7967319175058503E-3</v>
      </c>
      <c r="L32" s="62">
        <f t="shared" si="24"/>
        <v>-2.5754832224517021E-2</v>
      </c>
      <c r="M32" s="62">
        <f t="shared" si="24"/>
        <v>-3.3291995379053474E-2</v>
      </c>
      <c r="N32" s="62">
        <f t="shared" si="24"/>
        <v>2.4260043350647909E-3</v>
      </c>
      <c r="O32" s="62">
        <f t="shared" si="24"/>
        <v>-3.0946757569101369E-2</v>
      </c>
      <c r="P32" s="62">
        <f t="shared" si="24"/>
        <v>-2.339130922407795E-2</v>
      </c>
      <c r="Q32" s="62"/>
      <c r="S32" s="62">
        <f t="shared" si="25"/>
        <v>0</v>
      </c>
      <c r="T32" s="62">
        <f t="shared" si="25"/>
        <v>0</v>
      </c>
      <c r="U32" s="62">
        <f t="shared" si="25"/>
        <v>0</v>
      </c>
      <c r="V32" s="62">
        <f t="shared" si="25"/>
        <v>0</v>
      </c>
      <c r="W32" s="62">
        <f t="shared" si="25"/>
        <v>0</v>
      </c>
      <c r="X32" s="62">
        <f t="shared" si="25"/>
        <v>0</v>
      </c>
    </row>
    <row r="33" spans="1:24" s="51" customFormat="1" outlineLevel="1" x14ac:dyDescent="0.2">
      <c r="B33" s="60">
        <v>2024</v>
      </c>
      <c r="C33" s="62">
        <f t="shared" si="23"/>
        <v>1.4681045159305128E-2</v>
      </c>
      <c r="D33" s="62">
        <f t="shared" si="23"/>
        <v>-7.3815199839665224E-3</v>
      </c>
      <c r="E33" s="62">
        <f t="shared" si="23"/>
        <v>-2.17433500394284E-2</v>
      </c>
      <c r="F33" s="62">
        <f t="shared" si="23"/>
        <v>-6.5862582367929301E-3</v>
      </c>
      <c r="G33" s="62">
        <f t="shared" si="23"/>
        <v>-2.818640095792857E-2</v>
      </c>
      <c r="H33" s="62">
        <f t="shared" si="23"/>
        <v>-1.3919161623964893E-2</v>
      </c>
      <c r="J33" s="51">
        <v>2024</v>
      </c>
      <c r="K33" s="62">
        <f t="shared" si="24"/>
        <v>1.5716375288712392E-2</v>
      </c>
      <c r="L33" s="62">
        <f t="shared" si="24"/>
        <v>-2.1888140545464063E-3</v>
      </c>
      <c r="M33" s="62">
        <f t="shared" si="24"/>
        <v>-1.7628138896716439E-2</v>
      </c>
      <c r="N33" s="62">
        <f t="shared" si="24"/>
        <v>3.2781834576278701E-3</v>
      </c>
      <c r="O33" s="62">
        <f t="shared" si="24"/>
        <v>-1.4407743712408383E-2</v>
      </c>
      <c r="P33" s="62">
        <f t="shared" si="24"/>
        <v>1.082194069056186E-3</v>
      </c>
      <c r="Q33" s="62"/>
      <c r="S33" s="62">
        <f t="shared" si="25"/>
        <v>-1.0353301294072637E-3</v>
      </c>
      <c r="T33" s="62">
        <f t="shared" si="25"/>
        <v>-5.1927059294201161E-3</v>
      </c>
      <c r="U33" s="62">
        <f t="shared" si="25"/>
        <v>-4.1152111427119609E-3</v>
      </c>
      <c r="V33" s="62">
        <f t="shared" si="25"/>
        <v>-9.8644416944208002E-3</v>
      </c>
      <c r="W33" s="62">
        <f t="shared" si="25"/>
        <v>-1.3778657245520187E-2</v>
      </c>
      <c r="X33" s="62">
        <f t="shared" si="25"/>
        <v>-1.5001355693021079E-2</v>
      </c>
    </row>
    <row r="34" spans="1:24" s="51" customFormat="1" outlineLevel="1" x14ac:dyDescent="0.2">
      <c r="B34" s="60">
        <v>2025</v>
      </c>
      <c r="C34" s="62">
        <f t="shared" si="23"/>
        <v>2.3759763358168984E-2</v>
      </c>
      <c r="D34" s="62">
        <f t="shared" si="23"/>
        <v>1.7973697017177104E-2</v>
      </c>
      <c r="E34" s="62">
        <f t="shared" si="23"/>
        <v>-5.6517813534809891E-3</v>
      </c>
      <c r="F34" s="62">
        <f t="shared" si="23"/>
        <v>1.6458842370952187E-2</v>
      </c>
      <c r="G34" s="62">
        <f t="shared" si="23"/>
        <v>1.0714039239059225E-2</v>
      </c>
      <c r="H34" s="62">
        <f t="shared" si="23"/>
        <v>3.4728365634158376E-2</v>
      </c>
      <c r="J34" s="51">
        <v>2025</v>
      </c>
      <c r="K34" s="62">
        <f t="shared" si="24"/>
        <v>2.5195398802042579E-2</v>
      </c>
      <c r="L34" s="62">
        <f t="shared" si="24"/>
        <v>1.850713155290884E-2</v>
      </c>
      <c r="M34" s="62">
        <f t="shared" si="24"/>
        <v>-6.5238951100923259E-3</v>
      </c>
      <c r="N34" s="62">
        <f t="shared" si="24"/>
        <v>1.8907642531836411E-2</v>
      </c>
      <c r="O34" s="62">
        <f t="shared" si="24"/>
        <v>1.2260395945087099E-2</v>
      </c>
      <c r="P34" s="62">
        <f t="shared" si="24"/>
        <v>3.7764700312437061E-2</v>
      </c>
      <c r="Q34" s="62"/>
      <c r="S34" s="62">
        <f t="shared" si="25"/>
        <v>-1.4356354438735952E-3</v>
      </c>
      <c r="T34" s="62">
        <f t="shared" si="25"/>
        <v>-5.3343453573173605E-4</v>
      </c>
      <c r="U34" s="62">
        <f t="shared" si="25"/>
        <v>8.7211375661133683E-4</v>
      </c>
      <c r="V34" s="62">
        <f t="shared" si="25"/>
        <v>-2.4488001608842236E-3</v>
      </c>
      <c r="W34" s="62">
        <f t="shared" si="25"/>
        <v>-1.5463567060278738E-3</v>
      </c>
      <c r="X34" s="62">
        <f t="shared" si="25"/>
        <v>-3.0363346782786849E-3</v>
      </c>
    </row>
    <row r="35" spans="1:24" s="51" customFormat="1" outlineLevel="1" x14ac:dyDescent="0.2">
      <c r="B35" s="60">
        <v>2026</v>
      </c>
      <c r="C35" s="62">
        <f t="shared" si="23"/>
        <v>1.7080952130755556E-2</v>
      </c>
      <c r="D35" s="62">
        <f t="shared" si="23"/>
        <v>1.6953037995616649E-2</v>
      </c>
      <c r="E35" s="62">
        <f t="shared" si="23"/>
        <v>-1.2576593325319685E-4</v>
      </c>
      <c r="F35" s="62">
        <f t="shared" si="23"/>
        <v>2.3425009704988176E-2</v>
      </c>
      <c r="G35" s="62">
        <f t="shared" si="23"/>
        <v>2.3296297703528035E-2</v>
      </c>
      <c r="H35" s="62">
        <f t="shared" si="23"/>
        <v>4.0775172780181057E-2</v>
      </c>
      <c r="J35" s="51">
        <v>2026</v>
      </c>
      <c r="K35" s="62">
        <f t="shared" si="24"/>
        <v>2.5272133180132439E-2</v>
      </c>
      <c r="L35" s="62">
        <f t="shared" si="24"/>
        <v>1.7348704901409162E-2</v>
      </c>
      <c r="M35" s="62">
        <f t="shared" si="24"/>
        <v>-7.7281221466017902E-3</v>
      </c>
      <c r="N35" s="62">
        <f t="shared" si="24"/>
        <v>2.6490874145940424E-2</v>
      </c>
      <c r="O35" s="62">
        <f t="shared" si="24"/>
        <v>1.8558027288168466E-2</v>
      </c>
      <c r="P35" s="62">
        <f t="shared" si="24"/>
        <v>4.4299161405487952E-2</v>
      </c>
      <c r="Q35" s="62"/>
      <c r="S35" s="62">
        <f t="shared" si="25"/>
        <v>-8.1911810493768833E-3</v>
      </c>
      <c r="T35" s="62">
        <f t="shared" si="25"/>
        <v>-3.9566690579251329E-4</v>
      </c>
      <c r="U35" s="62">
        <f t="shared" si="25"/>
        <v>7.6023562133485934E-3</v>
      </c>
      <c r="V35" s="62">
        <f t="shared" si="25"/>
        <v>-3.0658644409522484E-3</v>
      </c>
      <c r="W35" s="62">
        <f t="shared" si="25"/>
        <v>4.7382704153595689E-3</v>
      </c>
      <c r="X35" s="62">
        <f t="shared" si="25"/>
        <v>-3.5239886253068953E-3</v>
      </c>
    </row>
    <row r="36" spans="1:24" s="51" customFormat="1" outlineLevel="1" x14ac:dyDescent="0.2">
      <c r="B36" s="60">
        <v>2027</v>
      </c>
      <c r="C36" s="62">
        <f t="shared" si="23"/>
        <v>2.1166332100123864E-2</v>
      </c>
      <c r="D36" s="62">
        <f t="shared" si="23"/>
        <v>1.3888641312313821E-2</v>
      </c>
      <c r="E36" s="62">
        <f t="shared" si="23"/>
        <v>-7.1268416897791731E-3</v>
      </c>
      <c r="F36" s="62">
        <f t="shared" si="23"/>
        <v>1.9900291467649378E-2</v>
      </c>
      <c r="G36" s="62">
        <f t="shared" si="23"/>
        <v>1.2631623551000004E-2</v>
      </c>
      <c r="H36" s="62">
        <f t="shared" si="23"/>
        <v>3.4065320790167997E-2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26">C13/C$12</f>
        <v>0.99912739887438451</v>
      </c>
      <c r="D39" s="67">
        <f t="shared" ref="D39:G39" si="27">D13/D$12</f>
        <v>0.77332005750020461</v>
      </c>
      <c r="E39" s="67">
        <f t="shared" si="27"/>
        <v>0.77399544679830212</v>
      </c>
      <c r="F39" s="67">
        <f t="shared" si="27"/>
        <v>0.90827209904736816</v>
      </c>
      <c r="G39" s="67">
        <f t="shared" si="27"/>
        <v>0.70299846911659936</v>
      </c>
      <c r="H39" s="67">
        <f t="shared" ref="H39:H46" si="28">H13/H$12</f>
        <v>0.70238503186114221</v>
      </c>
      <c r="J39" s="51">
        <v>2020</v>
      </c>
      <c r="K39" s="67">
        <f t="shared" ref="K39:K45" si="29">K13/K$12</f>
        <v>0.99912739887438451</v>
      </c>
      <c r="L39" s="67">
        <f t="shared" ref="L39:O39" si="30">L13/L$12</f>
        <v>0.77332005750020461</v>
      </c>
      <c r="M39" s="67">
        <f t="shared" si="30"/>
        <v>0.77399544679830212</v>
      </c>
      <c r="N39" s="67">
        <f t="shared" si="30"/>
        <v>0.90827209904736816</v>
      </c>
      <c r="O39" s="67">
        <f t="shared" si="30"/>
        <v>0.70299846911659936</v>
      </c>
      <c r="P39" s="67">
        <f t="shared" ref="P39:P45" si="31">P13/P$12</f>
        <v>0.70238503186114221</v>
      </c>
      <c r="Q39" s="67"/>
      <c r="S39" s="67">
        <f t="shared" ref="S39:X45" si="32">C39-K39</f>
        <v>0</v>
      </c>
      <c r="T39" s="67">
        <f t="shared" si="32"/>
        <v>0</v>
      </c>
      <c r="U39" s="67">
        <f t="shared" si="32"/>
        <v>0</v>
      </c>
      <c r="V39" s="67">
        <f t="shared" si="32"/>
        <v>0</v>
      </c>
      <c r="W39" s="67">
        <f t="shared" si="32"/>
        <v>0</v>
      </c>
      <c r="X39" s="67">
        <f t="shared" si="32"/>
        <v>0</v>
      </c>
    </row>
    <row r="40" spans="1:24" s="51" customFormat="1" x14ac:dyDescent="0.2">
      <c r="B40" s="60">
        <f>B14</f>
        <v>2021</v>
      </c>
      <c r="C40" s="67">
        <f t="shared" si="26"/>
        <v>1.0361210588331617</v>
      </c>
      <c r="D40" s="67">
        <f t="shared" ref="D40:G46" si="33">D14/D$12</f>
        <v>0.97990871294181359</v>
      </c>
      <c r="E40" s="67">
        <f t="shared" si="33"/>
        <v>0.94574731841214366</v>
      </c>
      <c r="F40" s="67">
        <f t="shared" si="33"/>
        <v>1.1267938209934862</v>
      </c>
      <c r="G40" s="67">
        <f t="shared" si="33"/>
        <v>1.0656622346079623</v>
      </c>
      <c r="H40" s="67">
        <f t="shared" si="28"/>
        <v>1.1041550828805153</v>
      </c>
      <c r="J40" s="51">
        <v>2021</v>
      </c>
      <c r="K40" s="67">
        <f t="shared" si="29"/>
        <v>1.0361210588331617</v>
      </c>
      <c r="L40" s="67">
        <f t="shared" ref="L40:O45" si="34">L14/L$12</f>
        <v>0.97990871294181359</v>
      </c>
      <c r="M40" s="67">
        <f t="shared" si="34"/>
        <v>0.94574731841214366</v>
      </c>
      <c r="N40" s="67">
        <f t="shared" si="34"/>
        <v>1.1267938209934862</v>
      </c>
      <c r="O40" s="67">
        <f t="shared" si="34"/>
        <v>1.0656622346079623</v>
      </c>
      <c r="P40" s="67">
        <f t="shared" si="31"/>
        <v>1.1041550828805153</v>
      </c>
      <c r="Q40" s="67"/>
      <c r="S40" s="67">
        <f t="shared" si="32"/>
        <v>0</v>
      </c>
      <c r="T40" s="67">
        <f t="shared" si="32"/>
        <v>0</v>
      </c>
      <c r="U40" s="67">
        <f t="shared" si="32"/>
        <v>0</v>
      </c>
      <c r="V40" s="67">
        <f t="shared" si="32"/>
        <v>0</v>
      </c>
      <c r="W40" s="67">
        <f t="shared" si="32"/>
        <v>0</v>
      </c>
      <c r="X40" s="67">
        <f t="shared" si="32"/>
        <v>0</v>
      </c>
    </row>
    <row r="41" spans="1:24" s="51" customFormat="1" outlineLevel="1" x14ac:dyDescent="0.2">
      <c r="B41" s="60">
        <f>B15</f>
        <v>2022</v>
      </c>
      <c r="C41" s="67">
        <f t="shared" si="26"/>
        <v>1.0516699120368227</v>
      </c>
      <c r="D41" s="67">
        <f t="shared" si="33"/>
        <v>0.99620902416256119</v>
      </c>
      <c r="E41" s="67">
        <f t="shared" si="33"/>
        <v>0.94726397775624516</v>
      </c>
      <c r="F41" s="67">
        <f t="shared" si="33"/>
        <v>1.2635562409556609</v>
      </c>
      <c r="G41" s="67">
        <f t="shared" si="33"/>
        <v>1.1969213109263881</v>
      </c>
      <c r="H41" s="67">
        <f t="shared" si="28"/>
        <v>1.2587661297769532</v>
      </c>
      <c r="J41" s="51">
        <v>2022</v>
      </c>
      <c r="K41" s="67">
        <f t="shared" si="29"/>
        <v>1.0516699120368227</v>
      </c>
      <c r="L41" s="67">
        <f t="shared" si="34"/>
        <v>0.99620902416256119</v>
      </c>
      <c r="M41" s="67">
        <f t="shared" si="34"/>
        <v>0.94726397775624516</v>
      </c>
      <c r="N41" s="67">
        <f t="shared" si="34"/>
        <v>1.2635562409556609</v>
      </c>
      <c r="O41" s="67">
        <f t="shared" si="34"/>
        <v>1.1969213109263881</v>
      </c>
      <c r="P41" s="67">
        <f t="shared" si="31"/>
        <v>1.2587661297769532</v>
      </c>
      <c r="Q41" s="67"/>
      <c r="S41" s="67">
        <f t="shared" si="32"/>
        <v>0</v>
      </c>
      <c r="T41" s="67">
        <f t="shared" si="32"/>
        <v>0</v>
      </c>
      <c r="U41" s="67">
        <f t="shared" si="32"/>
        <v>0</v>
      </c>
      <c r="V41" s="67">
        <f t="shared" si="32"/>
        <v>0</v>
      </c>
      <c r="W41" s="67">
        <f t="shared" si="32"/>
        <v>0</v>
      </c>
      <c r="X41" s="67">
        <f t="shared" si="32"/>
        <v>0</v>
      </c>
    </row>
    <row r="42" spans="1:24" s="51" customFormat="1" outlineLevel="1" x14ac:dyDescent="0.2">
      <c r="B42" s="60">
        <v>2023</v>
      </c>
      <c r="C42" s="67">
        <f t="shared" si="26"/>
        <v>1.0598695004066807</v>
      </c>
      <c r="D42" s="67">
        <f t="shared" si="33"/>
        <v>0.97055182788470462</v>
      </c>
      <c r="E42" s="67">
        <f t="shared" si="33"/>
        <v>0.91572766978604048</v>
      </c>
      <c r="F42" s="67">
        <f t="shared" si="33"/>
        <v>1.2666216338738174</v>
      </c>
      <c r="G42" s="67">
        <f t="shared" si="33"/>
        <v>1.1598804772878581</v>
      </c>
      <c r="H42" s="67">
        <f t="shared" si="28"/>
        <v>1.2293219419945447</v>
      </c>
      <c r="J42" s="51">
        <v>2023</v>
      </c>
      <c r="K42" s="67">
        <f t="shared" si="29"/>
        <v>1.0598695004066807</v>
      </c>
      <c r="L42" s="67">
        <f t="shared" si="34"/>
        <v>0.97055182788470462</v>
      </c>
      <c r="M42" s="67">
        <f t="shared" si="34"/>
        <v>0.91572766978604048</v>
      </c>
      <c r="N42" s="67">
        <f t="shared" si="34"/>
        <v>1.2666216338738174</v>
      </c>
      <c r="O42" s="67">
        <f t="shared" si="34"/>
        <v>1.1598804772878581</v>
      </c>
      <c r="P42" s="67">
        <f t="shared" si="31"/>
        <v>1.2293219419945447</v>
      </c>
      <c r="Q42" s="67"/>
      <c r="S42" s="67">
        <f t="shared" si="32"/>
        <v>0</v>
      </c>
      <c r="T42" s="67">
        <f t="shared" si="32"/>
        <v>0</v>
      </c>
      <c r="U42" s="67">
        <f t="shared" si="32"/>
        <v>0</v>
      </c>
      <c r="V42" s="67">
        <f t="shared" si="32"/>
        <v>0</v>
      </c>
      <c r="W42" s="67">
        <f t="shared" si="32"/>
        <v>0</v>
      </c>
      <c r="X42" s="67">
        <f t="shared" si="32"/>
        <v>0</v>
      </c>
    </row>
    <row r="43" spans="1:24" s="51" customFormat="1" outlineLevel="1" x14ac:dyDescent="0.2">
      <c r="B43" s="60">
        <v>2024</v>
      </c>
      <c r="C43" s="67">
        <f t="shared" si="26"/>
        <v>1.0754294924051215</v>
      </c>
      <c r="D43" s="67">
        <f t="shared" si="33"/>
        <v>0.9633876801716984</v>
      </c>
      <c r="E43" s="67">
        <f t="shared" si="33"/>
        <v>0.89581668252109248</v>
      </c>
      <c r="F43" s="67">
        <f t="shared" si="33"/>
        <v>1.258279336704816</v>
      </c>
      <c r="G43" s="67">
        <f t="shared" si="33"/>
        <v>1.1271876210917489</v>
      </c>
      <c r="H43" s="67">
        <f t="shared" si="28"/>
        <v>1.2122108111960361</v>
      </c>
      <c r="J43" s="51">
        <v>2024</v>
      </c>
      <c r="K43" s="67">
        <f t="shared" si="29"/>
        <v>1.0765268072321323</v>
      </c>
      <c r="L43" s="67">
        <f t="shared" si="34"/>
        <v>0.9684274704031649</v>
      </c>
      <c r="M43" s="67">
        <f t="shared" si="34"/>
        <v>0.89958509523148567</v>
      </c>
      <c r="N43" s="67">
        <f t="shared" si="34"/>
        <v>1.2707738519610563</v>
      </c>
      <c r="O43" s="67">
        <f t="shared" si="34"/>
        <v>1.1431692166340688</v>
      </c>
      <c r="P43" s="67">
        <f t="shared" si="31"/>
        <v>1.2306523069091317</v>
      </c>
      <c r="Q43" s="67"/>
      <c r="S43" s="67">
        <f t="shared" si="32"/>
        <v>-1.0973148270108091E-3</v>
      </c>
      <c r="T43" s="67">
        <f t="shared" si="32"/>
        <v>-5.0397902314665011E-3</v>
      </c>
      <c r="U43" s="67">
        <f t="shared" si="32"/>
        <v>-3.7684127103931875E-3</v>
      </c>
      <c r="V43" s="67">
        <f t="shared" si="32"/>
        <v>-1.2494515256240346E-2</v>
      </c>
      <c r="W43" s="67">
        <f t="shared" si="32"/>
        <v>-1.5981595542319926E-2</v>
      </c>
      <c r="X43" s="67">
        <f t="shared" si="32"/>
        <v>-1.8441495713095613E-2</v>
      </c>
    </row>
    <row r="44" spans="1:24" s="51" customFormat="1" outlineLevel="1" x14ac:dyDescent="0.2">
      <c r="B44" s="60">
        <v>2025</v>
      </c>
      <c r="C44" s="67">
        <f t="shared" si="26"/>
        <v>1.1009814426530629</v>
      </c>
      <c r="D44" s="67">
        <f t="shared" si="33"/>
        <v>0.98070331844518566</v>
      </c>
      <c r="E44" s="67">
        <f t="shared" si="33"/>
        <v>0.89075372249868257</v>
      </c>
      <c r="F44" s="67">
        <f t="shared" si="33"/>
        <v>1.2789891579662669</v>
      </c>
      <c r="G44" s="67">
        <f t="shared" si="33"/>
        <v>1.1392643534939078</v>
      </c>
      <c r="H44" s="67">
        <f t="shared" si="28"/>
        <v>1.2543089114729318</v>
      </c>
      <c r="J44" s="51">
        <v>2025</v>
      </c>
      <c r="K44" s="67">
        <f t="shared" si="29"/>
        <v>1.1036503294614355</v>
      </c>
      <c r="L44" s="67">
        <f t="shared" si="34"/>
        <v>0.98635028499736699</v>
      </c>
      <c r="M44" s="67">
        <f t="shared" si="34"/>
        <v>0.89371629642759309</v>
      </c>
      <c r="N44" s="67">
        <f t="shared" si="34"/>
        <v>1.2948011896927407</v>
      </c>
      <c r="O44" s="67">
        <f t="shared" si="34"/>
        <v>1.1571849238622374</v>
      </c>
      <c r="P44" s="67">
        <f t="shared" si="31"/>
        <v>1.2771275224683645</v>
      </c>
      <c r="Q44" s="67"/>
      <c r="S44" s="67">
        <f t="shared" si="32"/>
        <v>-2.668886808372628E-3</v>
      </c>
      <c r="T44" s="67">
        <f t="shared" si="32"/>
        <v>-5.6469665521813317E-3</v>
      </c>
      <c r="U44" s="67">
        <f t="shared" si="32"/>
        <v>-2.962573928910528E-3</v>
      </c>
      <c r="V44" s="67">
        <f t="shared" si="32"/>
        <v>-1.581203172647383E-2</v>
      </c>
      <c r="W44" s="67">
        <f t="shared" si="32"/>
        <v>-1.7920570368329614E-2</v>
      </c>
      <c r="X44" s="67">
        <f t="shared" si="32"/>
        <v>-2.2818610995432698E-2</v>
      </c>
    </row>
    <row r="45" spans="1:24" s="51" customFormat="1" outlineLevel="1" x14ac:dyDescent="0.2">
      <c r="B45" s="60">
        <v>2026</v>
      </c>
      <c r="C45" s="67">
        <f t="shared" si="26"/>
        <v>1.1197872539718701</v>
      </c>
      <c r="D45" s="67">
        <f t="shared" si="33"/>
        <v>0.99732921906521421</v>
      </c>
      <c r="E45" s="67">
        <f t="shared" si="33"/>
        <v>0.89064169602547383</v>
      </c>
      <c r="F45" s="67">
        <f t="shared" si="33"/>
        <v>1.3089494914042015</v>
      </c>
      <c r="G45" s="67">
        <f t="shared" si="33"/>
        <v>1.1658049950359191</v>
      </c>
      <c r="H45" s="67">
        <f t="shared" si="28"/>
        <v>1.3054535740579616</v>
      </c>
      <c r="J45" s="51">
        <v>2026</v>
      </c>
      <c r="K45" s="67">
        <f t="shared" si="29"/>
        <v>1.1315419275718817</v>
      </c>
      <c r="L45" s="67">
        <f t="shared" si="34"/>
        <v>1.0034621850212071</v>
      </c>
      <c r="M45" s="67">
        <f t="shared" si="34"/>
        <v>0.88680954772439202</v>
      </c>
      <c r="N45" s="67">
        <f t="shared" si="34"/>
        <v>1.3291016050529052</v>
      </c>
      <c r="O45" s="67">
        <f t="shared" si="34"/>
        <v>1.1786599932567299</v>
      </c>
      <c r="P45" s="67">
        <f t="shared" si="31"/>
        <v>1.3337032007215814</v>
      </c>
      <c r="Q45" s="67"/>
      <c r="S45" s="67">
        <f t="shared" si="32"/>
        <v>-1.1754673600011589E-2</v>
      </c>
      <c r="T45" s="67">
        <f t="shared" si="32"/>
        <v>-6.1329659559928862E-3</v>
      </c>
      <c r="U45" s="67">
        <f t="shared" si="32"/>
        <v>3.8321483010818058E-3</v>
      </c>
      <c r="V45" s="67">
        <f t="shared" si="32"/>
        <v>-2.0152113648703729E-2</v>
      </c>
      <c r="W45" s="67">
        <f t="shared" si="32"/>
        <v>-1.285499822081082E-2</v>
      </c>
      <c r="X45" s="67">
        <f t="shared" si="32"/>
        <v>-2.8249626663619853E-2</v>
      </c>
    </row>
    <row r="46" spans="1:24" s="51" customFormat="1" outlineLevel="1" x14ac:dyDescent="0.2">
      <c r="B46" s="60">
        <v>2027</v>
      </c>
      <c r="C46" s="67">
        <f t="shared" si="26"/>
        <v>1.1434890428709243</v>
      </c>
      <c r="D46" s="67">
        <f t="shared" si="33"/>
        <v>1.0111807668591011</v>
      </c>
      <c r="E46" s="67">
        <f t="shared" si="33"/>
        <v>0.88429423365558379</v>
      </c>
      <c r="F46" s="67">
        <f t="shared" si="33"/>
        <v>1.3349979677995765</v>
      </c>
      <c r="G46" s="67">
        <f t="shared" si="33"/>
        <v>1.1805310048670883</v>
      </c>
      <c r="H46" s="67">
        <f t="shared" si="28"/>
        <v>1.3499242688349173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/>
      <c r="B48" s="79" t="s">
        <v>20</v>
      </c>
    </row>
    <row r="49" spans="2:24" s="51" customFormat="1" x14ac:dyDescent="0.2">
      <c r="B49" s="84" t="s">
        <v>30</v>
      </c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6" spans="2:24" x14ac:dyDescent="0.2">
      <c r="Q56" s="76"/>
    </row>
    <row r="57" spans="2:24" x14ac:dyDescent="0.2">
      <c r="Q57" s="74"/>
    </row>
  </sheetData>
  <mergeCells count="9">
    <mergeCell ref="C38:H38"/>
    <mergeCell ref="K5:P5"/>
    <mergeCell ref="S5:X5"/>
    <mergeCell ref="K22:P22"/>
    <mergeCell ref="S22:X22"/>
    <mergeCell ref="K38:P38"/>
    <mergeCell ref="S38:X38"/>
    <mergeCell ref="C5:H5"/>
    <mergeCell ref="C22:H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63D3-90E0-485E-A62A-4255C2FD9430}">
  <dimension ref="A1:AE59"/>
  <sheetViews>
    <sheetView zoomScaleNormal="100" workbookViewId="0">
      <selection activeCell="C38" sqref="C38:H38"/>
    </sheetView>
  </sheetViews>
  <sheetFormatPr baseColWidth="10" defaultColWidth="8.6640625" defaultRowHeight="16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31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38643.697007457733</v>
      </c>
      <c r="D6" s="61">
        <v>25285.168098800143</v>
      </c>
      <c r="E6" s="62">
        <f t="shared" ref="E6" si="0">D6/C6</f>
        <v>0.65431545263178192</v>
      </c>
      <c r="F6" s="63">
        <v>0</v>
      </c>
      <c r="G6" s="63">
        <f t="shared" ref="G6" si="1">(H6/365)/C6</f>
        <v>0</v>
      </c>
      <c r="H6" s="64">
        <f t="shared" ref="H6" si="2">D6*F6*365</f>
        <v>0</v>
      </c>
      <c r="J6" s="51">
        <v>2013</v>
      </c>
      <c r="K6" s="61">
        <v>38643.697007457733</v>
      </c>
      <c r="L6" s="61">
        <v>25285.168098800143</v>
      </c>
      <c r="M6" s="62">
        <v>0.65431545263178192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38752.299402645927</v>
      </c>
      <c r="D7" s="61">
        <v>27044.908497251232</v>
      </c>
      <c r="E7" s="62">
        <f t="shared" ref="E7:E10" si="3">D7/C7</f>
        <v>0.69789171001823602</v>
      </c>
      <c r="F7" s="63">
        <v>151.37933315597442</v>
      </c>
      <c r="G7" s="63">
        <f t="shared" ref="G7:G10" si="4">(H7/365)/C7</f>
        <v>105.64638167764323</v>
      </c>
      <c r="H7" s="64">
        <f t="shared" ref="H7:H10" si="5">D7*F7*365</f>
        <v>1494324677.9560568</v>
      </c>
      <c r="J7" s="51">
        <v>2014</v>
      </c>
      <c r="K7" s="61">
        <v>38752.299402645927</v>
      </c>
      <c r="L7" s="61">
        <v>27044.908497251232</v>
      </c>
      <c r="M7" s="62">
        <v>0.69789171001823602</v>
      </c>
      <c r="N7" s="63">
        <v>151.37933315597442</v>
      </c>
      <c r="O7" s="63">
        <v>105.64638167764323</v>
      </c>
      <c r="P7" s="64">
        <v>1494324677.9560568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38845.25</v>
      </c>
      <c r="D8" s="61">
        <v>28101.466218637972</v>
      </c>
      <c r="E8" s="62">
        <f t="shared" si="3"/>
        <v>0.72342091294657573</v>
      </c>
      <c r="F8" s="63">
        <v>159.23057665937702</v>
      </c>
      <c r="G8" s="63">
        <f t="shared" si="4"/>
        <v>115.19072913593624</v>
      </c>
      <c r="H8" s="64">
        <f t="shared" si="5"/>
        <v>1633233624.9032204</v>
      </c>
      <c r="J8" s="51">
        <v>2015</v>
      </c>
      <c r="K8" s="61">
        <v>38845.25</v>
      </c>
      <c r="L8" s="61">
        <v>28101.466218637972</v>
      </c>
      <c r="M8" s="62">
        <v>0.72342091294657573</v>
      </c>
      <c r="N8" s="63">
        <v>159.23057665937702</v>
      </c>
      <c r="O8" s="63">
        <v>115.19072913593624</v>
      </c>
      <c r="P8" s="64">
        <v>1633233624.9032204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39109.666666666664</v>
      </c>
      <c r="D9" s="61">
        <v>28551.476360086792</v>
      </c>
      <c r="E9" s="62">
        <f t="shared" si="3"/>
        <v>0.73003630032012867</v>
      </c>
      <c r="F9" s="63">
        <v>167.20980794588692</v>
      </c>
      <c r="G9" s="63">
        <f t="shared" si="4"/>
        <v>122.06922957005456</v>
      </c>
      <c r="H9" s="64">
        <f t="shared" si="5"/>
        <v>1742541710.7406998</v>
      </c>
      <c r="J9" s="51">
        <v>2016</v>
      </c>
      <c r="K9" s="61">
        <v>39109.666666666664</v>
      </c>
      <c r="L9" s="61">
        <v>28551.476360086792</v>
      </c>
      <c r="M9" s="62">
        <v>0.73003630032012867</v>
      </c>
      <c r="N9" s="63">
        <v>167.20980794588692</v>
      </c>
      <c r="O9" s="63">
        <v>122.06922957005456</v>
      </c>
      <c r="P9" s="64">
        <v>1742541710.7406998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39546.333333333336</v>
      </c>
      <c r="D10" s="61">
        <v>28593.738161406098</v>
      </c>
      <c r="E10" s="62">
        <f t="shared" si="3"/>
        <v>0.72304397781689234</v>
      </c>
      <c r="F10" s="63">
        <v>171.17269134504636</v>
      </c>
      <c r="G10" s="63">
        <f t="shared" si="4"/>
        <v>123.76538364374547</v>
      </c>
      <c r="H10" s="64">
        <f t="shared" si="5"/>
        <v>1786480497.5967555</v>
      </c>
      <c r="J10" s="51">
        <v>2017</v>
      </c>
      <c r="K10" s="61">
        <v>39546.333333333336</v>
      </c>
      <c r="L10" s="61">
        <v>28593.738161406098</v>
      </c>
      <c r="M10" s="62">
        <v>0.72304397781689234</v>
      </c>
      <c r="N10" s="63">
        <v>171.17269134504636</v>
      </c>
      <c r="O10" s="63">
        <v>123.76538364374547</v>
      </c>
      <c r="P10" s="64">
        <v>1786480497.5967555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40065</v>
      </c>
      <c r="D11" s="61">
        <v>28886.57724014335</v>
      </c>
      <c r="E11" s="62">
        <f>D11/C11</f>
        <v>0.72099281767486212</v>
      </c>
      <c r="F11" s="63">
        <v>178.537633556467</v>
      </c>
      <c r="G11" s="63">
        <f>(H11/365)/C11</f>
        <v>128.72435147887916</v>
      </c>
      <c r="H11" s="64">
        <f>D11*F11*365</f>
        <v>1882429516.8304722</v>
      </c>
      <c r="J11" s="51">
        <v>2018</v>
      </c>
      <c r="K11" s="61">
        <v>40065</v>
      </c>
      <c r="L11" s="61">
        <v>28886.57724014335</v>
      </c>
      <c r="M11" s="62">
        <v>0.72099281767486212</v>
      </c>
      <c r="N11" s="63">
        <v>178.537633556467</v>
      </c>
      <c r="O11" s="63">
        <v>128.72435147887916</v>
      </c>
      <c r="P11" s="64">
        <v>1882429516.8304722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41585.5</v>
      </c>
      <c r="D12" s="61">
        <v>29638.34085075001</v>
      </c>
      <c r="E12" s="62">
        <f t="shared" ref="E12:E16" si="6">D12/C12</f>
        <v>0.71270853664738931</v>
      </c>
      <c r="F12" s="63">
        <v>178.69412809663342</v>
      </c>
      <c r="G12" s="63">
        <f t="shared" ref="G12:G16" si="7">(H12/365)/C12</f>
        <v>127.35683054323275</v>
      </c>
      <c r="H12" s="64">
        <f t="shared" ref="H12:H16" si="8">D12*F12*365</f>
        <v>1933112078.942796</v>
      </c>
      <c r="J12" s="51">
        <v>2019</v>
      </c>
      <c r="K12" s="61">
        <v>41585.5</v>
      </c>
      <c r="L12" s="61">
        <v>29638.34085075001</v>
      </c>
      <c r="M12" s="62">
        <v>0.71270853664738931</v>
      </c>
      <c r="N12" s="63">
        <v>178.69412809663342</v>
      </c>
      <c r="O12" s="63">
        <v>127.35683054323275</v>
      </c>
      <c r="P12" s="64">
        <v>1933112078.942796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41817.833333333336</v>
      </c>
      <c r="D13" s="61">
        <v>20579.835509749999</v>
      </c>
      <c r="E13" s="62">
        <f t="shared" si="6"/>
        <v>0.49213060240846207</v>
      </c>
      <c r="F13" s="63">
        <v>163.79315179099748</v>
      </c>
      <c r="G13" s="63">
        <f t="shared" si="7"/>
        <v>80.607622461284251</v>
      </c>
      <c r="H13" s="64">
        <f t="shared" si="8"/>
        <v>1230355184.3410182</v>
      </c>
      <c r="J13" s="51">
        <v>2020</v>
      </c>
      <c r="K13" s="61">
        <v>41817.833333333336</v>
      </c>
      <c r="L13" s="61">
        <v>20579.835509749999</v>
      </c>
      <c r="M13" s="62">
        <v>0.49213060240846207</v>
      </c>
      <c r="N13" s="63">
        <v>163.79315179099748</v>
      </c>
      <c r="O13" s="63">
        <v>80.607622461284251</v>
      </c>
      <c r="P13" s="64">
        <v>1230355184.3410182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42338.25</v>
      </c>
      <c r="D14" s="61">
        <v>27288.445735992809</v>
      </c>
      <c r="E14" s="62">
        <f t="shared" si="6"/>
        <v>0.64453409708697951</v>
      </c>
      <c r="F14" s="63">
        <v>217.83954222638255</v>
      </c>
      <c r="G14" s="63">
        <f t="shared" si="7"/>
        <v>140.4050126587224</v>
      </c>
      <c r="H14" s="64">
        <f t="shared" si="8"/>
        <v>2169743422.4273262</v>
      </c>
      <c r="J14" s="51">
        <v>2021</v>
      </c>
      <c r="K14" s="61">
        <v>42338.25</v>
      </c>
      <c r="L14" s="61">
        <v>27288.445735992809</v>
      </c>
      <c r="M14" s="62">
        <v>0.64453409708697951</v>
      </c>
      <c r="N14" s="63">
        <v>217.83954222638255</v>
      </c>
      <c r="O14" s="63">
        <v>140.4050126587224</v>
      </c>
      <c r="P14" s="64">
        <v>2169743422.4273262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42556.583333333336</v>
      </c>
      <c r="D15" s="61">
        <v>29334.691999487943</v>
      </c>
      <c r="E15" s="62">
        <f t="shared" si="6"/>
        <v>0.68931031821135247</v>
      </c>
      <c r="F15" s="63">
        <v>231.0442038351741</v>
      </c>
      <c r="G15" s="63">
        <f t="shared" si="7"/>
        <v>159.26115366651246</v>
      </c>
      <c r="H15" s="64">
        <f t="shared" si="8"/>
        <v>2473827853.5866861</v>
      </c>
      <c r="J15" s="51">
        <v>2022</v>
      </c>
      <c r="K15" s="61">
        <v>42556.583333333336</v>
      </c>
      <c r="L15" s="61">
        <v>29334.691999487943</v>
      </c>
      <c r="M15" s="62">
        <v>0.68931031821135247</v>
      </c>
      <c r="N15" s="63">
        <v>231.0442038351741</v>
      </c>
      <c r="O15" s="63">
        <v>159.26115366651246</v>
      </c>
      <c r="P15" s="64">
        <v>2473827853.5866861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42844.12634408602</v>
      </c>
      <c r="D16" s="61">
        <v>28532.372509405544</v>
      </c>
      <c r="E16" s="65">
        <f t="shared" si="6"/>
        <v>0.66595762229480038</v>
      </c>
      <c r="F16" s="63">
        <v>222.20431544718343</v>
      </c>
      <c r="G16" s="63">
        <f t="shared" si="7"/>
        <v>147.97865757885003</v>
      </c>
      <c r="H16" s="64">
        <f t="shared" si="8"/>
        <v>2314105950.0608201</v>
      </c>
      <c r="J16" s="51">
        <v>2023</v>
      </c>
      <c r="K16" s="61">
        <v>42844.12634408602</v>
      </c>
      <c r="L16" s="61">
        <v>28532.372509405544</v>
      </c>
      <c r="M16" s="65">
        <v>0.66595762229480038</v>
      </c>
      <c r="N16" s="63">
        <v>222.20431544718343</v>
      </c>
      <c r="O16" s="63">
        <v>147.97865757885003</v>
      </c>
      <c r="P16" s="64">
        <v>2314105950.0608201</v>
      </c>
      <c r="Q16" s="61"/>
      <c r="R16" s="59"/>
      <c r="S16" s="61">
        <f t="shared" ref="S16:X19" si="9">C16-K16</f>
        <v>0</v>
      </c>
      <c r="T16" s="61">
        <f t="shared" si="9"/>
        <v>0</v>
      </c>
      <c r="U16" s="65">
        <f t="shared" si="9"/>
        <v>0</v>
      </c>
      <c r="V16" s="63">
        <f t="shared" si="9"/>
        <v>0</v>
      </c>
      <c r="W16" s="63">
        <f t="shared" si="9"/>
        <v>0</v>
      </c>
      <c r="X16" s="64">
        <f t="shared" si="9"/>
        <v>0</v>
      </c>
    </row>
    <row r="17" spans="1:31" s="51" customFormat="1" outlineLevel="1" x14ac:dyDescent="0.2">
      <c r="A17" s="52"/>
      <c r="B17" s="60">
        <v>2024</v>
      </c>
      <c r="C17" s="61">
        <v>43081.333333333336</v>
      </c>
      <c r="D17" s="61">
        <v>28648.338426486029</v>
      </c>
      <c r="E17" s="65">
        <f t="shared" ref="E17" si="10">D17/C17</f>
        <v>0.66498263191682461</v>
      </c>
      <c r="F17" s="63">
        <v>223.44847589285106</v>
      </c>
      <c r="G17" s="63">
        <f t="shared" ref="G17" si="11">(H17/365)/C17</f>
        <v>148.58935559703124</v>
      </c>
      <c r="H17" s="64">
        <f t="shared" ref="H17" si="12">D17*F17*365</f>
        <v>2336521058.7652292</v>
      </c>
      <c r="J17" s="51">
        <v>2024</v>
      </c>
      <c r="K17" s="61">
        <v>43146.166666666664</v>
      </c>
      <c r="L17" s="61">
        <v>28779.008086042882</v>
      </c>
      <c r="M17" s="65">
        <v>0.66701193430183947</v>
      </c>
      <c r="N17" s="63">
        <v>225.09674543676701</v>
      </c>
      <c r="O17" s="63">
        <v>150.14221557882672</v>
      </c>
      <c r="P17" s="64">
        <v>2364492285.8293285</v>
      </c>
      <c r="Q17" s="61"/>
      <c r="R17" s="59"/>
      <c r="S17" s="61">
        <f t="shared" si="9"/>
        <v>-64.833333333328483</v>
      </c>
      <c r="T17" s="61">
        <f t="shared" si="9"/>
        <v>-130.66965955685373</v>
      </c>
      <c r="U17" s="65">
        <f t="shared" si="9"/>
        <v>-2.0293023850148639E-3</v>
      </c>
      <c r="V17" s="63">
        <f t="shared" si="9"/>
        <v>-1.6482695439159443</v>
      </c>
      <c r="W17" s="63">
        <f t="shared" si="9"/>
        <v>-1.5528599817954785</v>
      </c>
      <c r="X17" s="64">
        <f t="shared" si="9"/>
        <v>-27971227.064099312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43674.791666666664</v>
      </c>
      <c r="D18" s="61">
        <v>29129.553452273471</v>
      </c>
      <c r="E18" s="65">
        <f t="shared" ref="E18" si="13">D18/C18</f>
        <v>0.66696490906230554</v>
      </c>
      <c r="F18" s="63">
        <v>226.88118486263434</v>
      </c>
      <c r="G18" s="63">
        <f t="shared" ref="G18" si="14">(H18/365)/C18</f>
        <v>151.32178882985505</v>
      </c>
      <c r="H18" s="64">
        <f t="shared" ref="H18" si="15">D18*F18*365</f>
        <v>2412265874.6465049</v>
      </c>
      <c r="J18" s="51">
        <v>2025</v>
      </c>
      <c r="K18" s="61">
        <v>43966.416666666664</v>
      </c>
      <c r="L18" s="61">
        <v>29334.338669366291</v>
      </c>
      <c r="M18" s="65">
        <v>0.66719875972076326</v>
      </c>
      <c r="N18" s="63">
        <v>228.9569000106396</v>
      </c>
      <c r="O18" s="63">
        <v>152.75975971660952</v>
      </c>
      <c r="P18" s="64">
        <v>2451449224.6441226</v>
      </c>
      <c r="Q18" s="61"/>
      <c r="R18" s="59"/>
      <c r="S18" s="61">
        <f t="shared" si="9"/>
        <v>-291.625</v>
      </c>
      <c r="T18" s="61">
        <f t="shared" si="9"/>
        <v>-204.78521709281995</v>
      </c>
      <c r="U18" s="65">
        <f t="shared" si="9"/>
        <v>-2.3385065845771269E-4</v>
      </c>
      <c r="V18" s="63">
        <f t="shared" si="9"/>
        <v>-2.0757151480052585</v>
      </c>
      <c r="W18" s="63">
        <f t="shared" si="9"/>
        <v>-1.4379708867544707</v>
      </c>
      <c r="X18" s="64">
        <f t="shared" si="9"/>
        <v>-39183349.997617722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44624.510416666664</v>
      </c>
      <c r="D19" s="61">
        <v>29581.182973871244</v>
      </c>
      <c r="E19" s="65">
        <f t="shared" ref="E19" si="16">D19/C19</f>
        <v>0.66289092468839872</v>
      </c>
      <c r="F19" s="63">
        <v>232.30964748268926</v>
      </c>
      <c r="G19" s="63">
        <f t="shared" ref="G19" si="17">(H19/365)/C19</f>
        <v>153.99595703383582</v>
      </c>
      <c r="H19" s="64">
        <f t="shared" ref="H19" si="18">D19*F19*365</f>
        <v>2508277878.9050498</v>
      </c>
      <c r="J19" s="51">
        <v>2026</v>
      </c>
      <c r="K19" s="61">
        <v>45074.875</v>
      </c>
      <c r="L19" s="61">
        <v>29793.124234904022</v>
      </c>
      <c r="M19" s="65">
        <v>0.66096964739012631</v>
      </c>
      <c r="N19" s="63">
        <v>235.33956170236314</v>
      </c>
      <c r="O19" s="63">
        <v>155.55230711535785</v>
      </c>
      <c r="P19" s="64">
        <v>2559197791.7030234</v>
      </c>
      <c r="Q19" s="61"/>
      <c r="R19" s="59"/>
      <c r="S19" s="61">
        <f t="shared" si="9"/>
        <v>-450.36458333333576</v>
      </c>
      <c r="T19" s="61">
        <f t="shared" si="9"/>
        <v>-211.94126103277813</v>
      </c>
      <c r="U19" s="65">
        <f t="shared" si="9"/>
        <v>1.9212772982724058E-3</v>
      </c>
      <c r="V19" s="63">
        <f t="shared" si="9"/>
        <v>-3.0299142196738842</v>
      </c>
      <c r="W19" s="63">
        <f t="shared" si="9"/>
        <v>-1.5563500815220266</v>
      </c>
      <c r="X19" s="64">
        <f t="shared" si="9"/>
        <v>-50919912.797973633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45182.604166666664</v>
      </c>
      <c r="D20" s="61">
        <v>29965.258467696662</v>
      </c>
      <c r="E20" s="65">
        <f t="shared" ref="E20" si="19">D20/C20</f>
        <v>0.663203439030711</v>
      </c>
      <c r="F20" s="63">
        <v>236.76297900866533</v>
      </c>
      <c r="G20" s="63">
        <f t="shared" ref="G20" si="20">(H20/365)/C20</f>
        <v>157.02202191370287</v>
      </c>
      <c r="H20" s="64">
        <f t="shared" ref="H20" si="21">D20*F20*365</f>
        <v>2589552309.475421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22">B7</f>
        <v>2014</v>
      </c>
      <c r="C23" s="62">
        <f t="shared" ref="C23:H36" si="23">C7/C6-1</f>
        <v>2.8103521039208879E-3</v>
      </c>
      <c r="D23" s="62">
        <f t="shared" si="23"/>
        <v>6.9595756357047733E-2</v>
      </c>
      <c r="E23" s="62">
        <f t="shared" si="23"/>
        <v>6.6598239749928068E-2</v>
      </c>
      <c r="F23" s="62" t="e">
        <f t="shared" si="23"/>
        <v>#DIV/0!</v>
      </c>
      <c r="G23" s="62" t="e">
        <f t="shared" si="23"/>
        <v>#DIV/0!</v>
      </c>
      <c r="H23" s="62" t="e">
        <f t="shared" si="23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22"/>
        <v>2015</v>
      </c>
      <c r="C24" s="62">
        <f t="shared" si="23"/>
        <v>2.3985827624908307E-3</v>
      </c>
      <c r="D24" s="62">
        <f t="shared" si="23"/>
        <v>3.906678854151524E-2</v>
      </c>
      <c r="E24" s="62">
        <f t="shared" si="23"/>
        <v>3.6580464507412813E-2</v>
      </c>
      <c r="F24" s="62">
        <f t="shared" si="23"/>
        <v>5.1864698699082279E-2</v>
      </c>
      <c r="G24" s="62">
        <f t="shared" si="23"/>
        <v>9.0342397976444611E-2</v>
      </c>
      <c r="H24" s="62">
        <f t="shared" si="23"/>
        <v>9.2957674457443629E-2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22"/>
        <v>2016</v>
      </c>
      <c r="C25" s="62">
        <f t="shared" si="23"/>
        <v>6.8069240554935462E-3</v>
      </c>
      <c r="D25" s="62">
        <f t="shared" si="23"/>
        <v>1.6013760205521033E-2</v>
      </c>
      <c r="E25" s="62">
        <f t="shared" si="23"/>
        <v>9.1445896229453982E-3</v>
      </c>
      <c r="F25" s="62">
        <f t="shared" si="23"/>
        <v>5.0111174963455074E-2</v>
      </c>
      <c r="G25" s="62">
        <f t="shared" si="23"/>
        <v>5.9714010716965138E-2</v>
      </c>
      <c r="H25" s="62">
        <f t="shared" si="23"/>
        <v>6.6927403508457939E-2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22"/>
        <v>2017</v>
      </c>
      <c r="C26" s="62">
        <f t="shared" si="23"/>
        <v>1.116518507785802E-2</v>
      </c>
      <c r="D26" s="62">
        <f t="shared" si="23"/>
        <v>1.4801967080899647E-3</v>
      </c>
      <c r="E26" s="62">
        <f t="shared" si="23"/>
        <v>-9.5780476945737103E-3</v>
      </c>
      <c r="F26" s="62">
        <f t="shared" si="23"/>
        <v>2.3700065491624178E-2</v>
      </c>
      <c r="G26" s="62">
        <f t="shared" si="23"/>
        <v>1.3895017439407242E-2</v>
      </c>
      <c r="H26" s="62">
        <f t="shared" si="23"/>
        <v>2.5215342958636366E-2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22"/>
        <v>2018</v>
      </c>
      <c r="C27" s="62">
        <f t="shared" si="23"/>
        <v>1.3115417358541492E-2</v>
      </c>
      <c r="D27" s="62">
        <f t="shared" si="23"/>
        <v>1.0241370928286253E-2</v>
      </c>
      <c r="E27" s="62">
        <f t="shared" si="23"/>
        <v>-2.8368400885149248E-3</v>
      </c>
      <c r="F27" s="62">
        <f t="shared" si="23"/>
        <v>4.3026385538184497E-2</v>
      </c>
      <c r="G27" s="62">
        <f t="shared" si="23"/>
        <v>4.0067486474311131E-2</v>
      </c>
      <c r="H27" s="62">
        <f t="shared" si="23"/>
        <v>5.3708405640470858E-2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22"/>
        <v>2019</v>
      </c>
      <c r="C28" s="62">
        <f t="shared" si="23"/>
        <v>3.7950829901410188E-2</v>
      </c>
      <c r="D28" s="62">
        <f t="shared" si="23"/>
        <v>2.6024668978848142E-2</v>
      </c>
      <c r="E28" s="62">
        <f t="shared" si="23"/>
        <v>-1.1490102015424886E-2</v>
      </c>
      <c r="F28" s="62">
        <f t="shared" si="23"/>
        <v>8.765353110660179E-4</v>
      </c>
      <c r="G28" s="62">
        <f t="shared" si="23"/>
        <v>-1.062363818450307E-2</v>
      </c>
      <c r="H28" s="62">
        <f t="shared" si="23"/>
        <v>2.6924015831232939E-2</v>
      </c>
      <c r="J28" s="51">
        <v>2019</v>
      </c>
      <c r="K28" s="62">
        <f t="shared" ref="K28:P28" si="24">K12/K11-1</f>
        <v>3.7950829901410188E-2</v>
      </c>
      <c r="L28" s="62">
        <f t="shared" si="24"/>
        <v>2.6024668978848142E-2</v>
      </c>
      <c r="M28" s="62">
        <f t="shared" si="24"/>
        <v>-1.1490102015424886E-2</v>
      </c>
      <c r="N28" s="62">
        <f t="shared" si="24"/>
        <v>8.765353110660179E-4</v>
      </c>
      <c r="O28" s="62">
        <f t="shared" si="24"/>
        <v>-1.062363818450307E-2</v>
      </c>
      <c r="P28" s="62">
        <f t="shared" si="24"/>
        <v>2.6924015831232939E-2</v>
      </c>
      <c r="Q28" s="62"/>
      <c r="S28" s="62">
        <f t="shared" ref="S28:X35" si="25">C28-K28</f>
        <v>0</v>
      </c>
      <c r="T28" s="62">
        <f t="shared" si="25"/>
        <v>0</v>
      </c>
      <c r="U28" s="62">
        <f t="shared" si="25"/>
        <v>0</v>
      </c>
      <c r="V28" s="62">
        <f t="shared" si="25"/>
        <v>0</v>
      </c>
      <c r="W28" s="62">
        <f t="shared" si="25"/>
        <v>0</v>
      </c>
      <c r="X28" s="62">
        <f t="shared" si="25"/>
        <v>0</v>
      </c>
    </row>
    <row r="29" spans="1:31" s="51" customFormat="1" x14ac:dyDescent="0.2">
      <c r="B29" s="60">
        <f t="shared" si="22"/>
        <v>2020</v>
      </c>
      <c r="C29" s="62">
        <f t="shared" si="23"/>
        <v>5.586883248568375E-3</v>
      </c>
      <c r="D29" s="62">
        <f t="shared" si="23"/>
        <v>-0.30563469752291417</v>
      </c>
      <c r="E29" s="62">
        <f t="shared" si="23"/>
        <v>-0.30949248240597071</v>
      </c>
      <c r="F29" s="62">
        <f t="shared" si="23"/>
        <v>-8.3388169854007987E-2</v>
      </c>
      <c r="G29" s="62">
        <f t="shared" si="23"/>
        <v>-0.36707264056857114</v>
      </c>
      <c r="H29" s="62">
        <f t="shared" si="23"/>
        <v>-0.36353654930660306</v>
      </c>
      <c r="J29" s="51">
        <v>2020</v>
      </c>
      <c r="K29" s="62">
        <f t="shared" ref="K29:P29" si="26">K13/K12-1</f>
        <v>5.586883248568375E-3</v>
      </c>
      <c r="L29" s="62">
        <f t="shared" si="26"/>
        <v>-0.30563469752291417</v>
      </c>
      <c r="M29" s="62">
        <f t="shared" si="26"/>
        <v>-0.30949248240597071</v>
      </c>
      <c r="N29" s="62">
        <f t="shared" si="26"/>
        <v>-8.3388169854007987E-2</v>
      </c>
      <c r="O29" s="62">
        <f t="shared" si="26"/>
        <v>-0.36707264056857114</v>
      </c>
      <c r="P29" s="62">
        <f t="shared" si="26"/>
        <v>-0.36353654930660306</v>
      </c>
      <c r="Q29" s="62"/>
      <c r="S29" s="62">
        <f t="shared" si="25"/>
        <v>0</v>
      </c>
      <c r="T29" s="62">
        <f t="shared" si="25"/>
        <v>0</v>
      </c>
      <c r="U29" s="62">
        <f t="shared" si="25"/>
        <v>0</v>
      </c>
      <c r="V29" s="62">
        <f t="shared" si="25"/>
        <v>0</v>
      </c>
      <c r="W29" s="62">
        <f t="shared" si="25"/>
        <v>0</v>
      </c>
      <c r="X29" s="62">
        <f t="shared" si="25"/>
        <v>0</v>
      </c>
    </row>
    <row r="30" spans="1:31" s="51" customFormat="1" x14ac:dyDescent="0.2">
      <c r="B30" s="60">
        <f t="shared" si="22"/>
        <v>2021</v>
      </c>
      <c r="C30" s="62">
        <f t="shared" si="23"/>
        <v>1.244485008389562E-2</v>
      </c>
      <c r="D30" s="62">
        <f t="shared" si="23"/>
        <v>0.32597977875306672</v>
      </c>
      <c r="E30" s="62">
        <f t="shared" si="23"/>
        <v>0.30968099511118097</v>
      </c>
      <c r="F30" s="62">
        <f t="shared" si="23"/>
        <v>0.32996733895412844</v>
      </c>
      <c r="G30" s="62">
        <f t="shared" si="23"/>
        <v>0.74183294794681198</v>
      </c>
      <c r="H30" s="62">
        <f t="shared" si="23"/>
        <v>0.7635097978551999</v>
      </c>
      <c r="J30" s="51">
        <v>2021</v>
      </c>
      <c r="K30" s="62">
        <f t="shared" ref="K30:P30" si="27">K14/K13-1</f>
        <v>1.244485008389562E-2</v>
      </c>
      <c r="L30" s="62">
        <f t="shared" si="27"/>
        <v>0.32597977875306672</v>
      </c>
      <c r="M30" s="62">
        <f t="shared" si="27"/>
        <v>0.30968099511118097</v>
      </c>
      <c r="N30" s="62">
        <f t="shared" si="27"/>
        <v>0.32996733895412844</v>
      </c>
      <c r="O30" s="62">
        <f t="shared" si="27"/>
        <v>0.74183294794681198</v>
      </c>
      <c r="P30" s="62">
        <f t="shared" si="27"/>
        <v>0.7635097978551999</v>
      </c>
      <c r="Q30" s="62"/>
      <c r="S30" s="62">
        <f t="shared" si="25"/>
        <v>0</v>
      </c>
      <c r="T30" s="62">
        <f t="shared" si="25"/>
        <v>0</v>
      </c>
      <c r="U30" s="62">
        <f t="shared" si="25"/>
        <v>0</v>
      </c>
      <c r="V30" s="62">
        <f t="shared" si="25"/>
        <v>0</v>
      </c>
      <c r="W30" s="62">
        <f t="shared" si="25"/>
        <v>0</v>
      </c>
      <c r="X30" s="62">
        <f t="shared" si="25"/>
        <v>0</v>
      </c>
    </row>
    <row r="31" spans="1:31" s="51" customFormat="1" outlineLevel="1" x14ac:dyDescent="0.2">
      <c r="B31" s="60">
        <f t="shared" si="22"/>
        <v>2022</v>
      </c>
      <c r="C31" s="62">
        <f t="shared" si="23"/>
        <v>5.1568813858233753E-3</v>
      </c>
      <c r="D31" s="62">
        <f t="shared" si="23"/>
        <v>7.4985812064634505E-2</v>
      </c>
      <c r="E31" s="62">
        <f t="shared" si="23"/>
        <v>6.9470678629326876E-2</v>
      </c>
      <c r="F31" s="62">
        <f t="shared" si="23"/>
        <v>6.0616458673370843E-2</v>
      </c>
      <c r="G31" s="62">
        <f t="shared" si="23"/>
        <v>0.13429820382284374</v>
      </c>
      <c r="H31" s="62">
        <f t="shared" si="23"/>
        <v>0.14014764511611055</v>
      </c>
      <c r="J31" s="51">
        <v>2022</v>
      </c>
      <c r="K31" s="62">
        <f>K15/K14-1</f>
        <v>5.1568813858233753E-3</v>
      </c>
      <c r="L31" s="62">
        <f t="shared" ref="L31:P31" si="28">L15/L14-1</f>
        <v>7.4985812064634505E-2</v>
      </c>
      <c r="M31" s="62">
        <f t="shared" si="28"/>
        <v>6.9470678629326876E-2</v>
      </c>
      <c r="N31" s="62">
        <f t="shared" si="28"/>
        <v>6.0616458673370843E-2</v>
      </c>
      <c r="O31" s="62">
        <f t="shared" si="28"/>
        <v>0.13429820382284374</v>
      </c>
      <c r="P31" s="62">
        <f t="shared" si="28"/>
        <v>0.14014764511611055</v>
      </c>
      <c r="Q31" s="62"/>
      <c r="S31" s="62">
        <f t="shared" si="25"/>
        <v>0</v>
      </c>
      <c r="T31" s="62">
        <f t="shared" si="25"/>
        <v>0</v>
      </c>
      <c r="U31" s="62">
        <f t="shared" si="25"/>
        <v>0</v>
      </c>
      <c r="V31" s="62">
        <f t="shared" si="25"/>
        <v>0</v>
      </c>
      <c r="W31" s="62">
        <f t="shared" si="25"/>
        <v>0</v>
      </c>
      <c r="X31" s="62">
        <f t="shared" si="25"/>
        <v>0</v>
      </c>
    </row>
    <row r="32" spans="1:31" s="51" customFormat="1" outlineLevel="1" x14ac:dyDescent="0.2">
      <c r="B32" s="60">
        <v>2023</v>
      </c>
      <c r="C32" s="62">
        <f t="shared" si="23"/>
        <v>6.7567221856239534E-3</v>
      </c>
      <c r="D32" s="62">
        <f t="shared" si="23"/>
        <v>-2.7350533971735702E-2</v>
      </c>
      <c r="E32" s="62">
        <f t="shared" si="23"/>
        <v>-3.3878349561266563E-2</v>
      </c>
      <c r="F32" s="62">
        <f t="shared" si="23"/>
        <v>-3.8260593606135207E-2</v>
      </c>
      <c r="G32" s="62">
        <f t="shared" si="23"/>
        <v>-7.08427374027919E-2</v>
      </c>
      <c r="H32" s="62">
        <f t="shared" si="23"/>
        <v>-6.4564679912667677E-2</v>
      </c>
      <c r="J32" s="51">
        <v>2023</v>
      </c>
      <c r="K32" s="62">
        <f>K16/K15-1</f>
        <v>6.7567221856239534E-3</v>
      </c>
      <c r="L32" s="62">
        <f t="shared" ref="L32:P35" si="29">L16/L15-1</f>
        <v>-2.7350533971735702E-2</v>
      </c>
      <c r="M32" s="62">
        <f t="shared" si="29"/>
        <v>-3.3878349561266563E-2</v>
      </c>
      <c r="N32" s="62">
        <f t="shared" si="29"/>
        <v>-3.8260593606135207E-2</v>
      </c>
      <c r="O32" s="62">
        <f t="shared" si="29"/>
        <v>-7.08427374027919E-2</v>
      </c>
      <c r="P32" s="62">
        <f t="shared" si="29"/>
        <v>-6.4564679912667677E-2</v>
      </c>
      <c r="Q32" s="62"/>
      <c r="S32" s="62">
        <f t="shared" si="25"/>
        <v>0</v>
      </c>
      <c r="T32" s="62">
        <f t="shared" si="25"/>
        <v>0</v>
      </c>
      <c r="U32" s="62">
        <f t="shared" si="25"/>
        <v>0</v>
      </c>
      <c r="V32" s="62">
        <f t="shared" si="25"/>
        <v>0</v>
      </c>
      <c r="W32" s="62">
        <f t="shared" si="25"/>
        <v>0</v>
      </c>
      <c r="X32" s="62">
        <f t="shared" si="25"/>
        <v>0</v>
      </c>
    </row>
    <row r="33" spans="1:24" s="51" customFormat="1" outlineLevel="1" x14ac:dyDescent="0.2">
      <c r="B33" s="60">
        <v>2024</v>
      </c>
      <c r="C33" s="62">
        <f t="shared" si="23"/>
        <v>5.5365112907725944E-3</v>
      </c>
      <c r="D33" s="62">
        <f t="shared" si="23"/>
        <v>4.0643629281882365E-3</v>
      </c>
      <c r="E33" s="62">
        <f t="shared" si="23"/>
        <v>-1.4640426737907442E-3</v>
      </c>
      <c r="F33" s="62">
        <f t="shared" si="23"/>
        <v>5.5991731896105623E-3</v>
      </c>
      <c r="G33" s="62">
        <f t="shared" si="23"/>
        <v>4.1269330873325849E-3</v>
      </c>
      <c r="H33" s="62">
        <f t="shared" si="23"/>
        <v>9.6862931897392368E-3</v>
      </c>
      <c r="J33" s="51">
        <v>2024</v>
      </c>
      <c r="K33" s="62">
        <f>K17/K16-1</f>
        <v>7.049748666944966E-3</v>
      </c>
      <c r="L33" s="62">
        <f t="shared" si="29"/>
        <v>8.6440612870883893E-3</v>
      </c>
      <c r="M33" s="62">
        <f t="shared" si="29"/>
        <v>1.583151797866833E-3</v>
      </c>
      <c r="N33" s="62">
        <f t="shared" si="29"/>
        <v>1.3016983868034293E-2</v>
      </c>
      <c r="O33" s="62">
        <f t="shared" si="29"/>
        <v>1.4620743527314684E-2</v>
      </c>
      <c r="P33" s="62">
        <f t="shared" si="29"/>
        <v>2.1773564761450981E-2</v>
      </c>
      <c r="Q33" s="62"/>
      <c r="S33" s="62">
        <f t="shared" si="25"/>
        <v>-1.5132373761723716E-3</v>
      </c>
      <c r="T33" s="62">
        <f t="shared" si="25"/>
        <v>-4.5796983589001528E-3</v>
      </c>
      <c r="U33" s="62">
        <f t="shared" si="25"/>
        <v>-3.0471944716575772E-3</v>
      </c>
      <c r="V33" s="62">
        <f t="shared" si="25"/>
        <v>-7.4178106784237308E-3</v>
      </c>
      <c r="W33" s="62">
        <f t="shared" si="25"/>
        <v>-1.0493810439982099E-2</v>
      </c>
      <c r="X33" s="62">
        <f t="shared" si="25"/>
        <v>-1.2087271571711744E-2</v>
      </c>
    </row>
    <row r="34" spans="1:24" s="51" customFormat="1" outlineLevel="1" x14ac:dyDescent="0.2">
      <c r="B34" s="60">
        <v>2025</v>
      </c>
      <c r="C34" s="62">
        <f t="shared" si="23"/>
        <v>1.3775300981089922E-2</v>
      </c>
      <c r="D34" s="62">
        <f t="shared" si="23"/>
        <v>1.6797310148449984E-2</v>
      </c>
      <c r="E34" s="62">
        <f t="shared" si="23"/>
        <v>2.9809457425482577E-3</v>
      </c>
      <c r="F34" s="62">
        <f t="shared" si="23"/>
        <v>1.5362418365428177E-2</v>
      </c>
      <c r="G34" s="62">
        <f t="shared" si="23"/>
        <v>1.8389158643598025E-2</v>
      </c>
      <c r="H34" s="62">
        <f t="shared" si="23"/>
        <v>3.2417775819792549E-2</v>
      </c>
      <c r="J34" s="51">
        <v>2025</v>
      </c>
      <c r="K34" s="62">
        <f>K18/K17-1</f>
        <v>1.9010958872360151E-2</v>
      </c>
      <c r="L34" s="62">
        <f t="shared" si="29"/>
        <v>1.9296376777931057E-2</v>
      </c>
      <c r="M34" s="62">
        <f t="shared" si="29"/>
        <v>2.8009306777887488E-4</v>
      </c>
      <c r="N34" s="62">
        <f t="shared" si="29"/>
        <v>1.7148868884721225E-2</v>
      </c>
      <c r="O34" s="62">
        <f t="shared" si="29"/>
        <v>1.7433765231794851E-2</v>
      </c>
      <c r="P34" s="62">
        <f t="shared" si="29"/>
        <v>3.6776156697967188E-2</v>
      </c>
      <c r="Q34" s="62"/>
      <c r="S34" s="62">
        <f t="shared" si="25"/>
        <v>-5.235657891270229E-3</v>
      </c>
      <c r="T34" s="62">
        <f t="shared" si="25"/>
        <v>-2.4990666294810726E-3</v>
      </c>
      <c r="U34" s="62">
        <f t="shared" si="25"/>
        <v>2.7008526747693828E-3</v>
      </c>
      <c r="V34" s="62">
        <f t="shared" si="25"/>
        <v>-1.786450519293048E-3</v>
      </c>
      <c r="W34" s="62">
        <f t="shared" si="25"/>
        <v>9.5539341180317372E-4</v>
      </c>
      <c r="X34" s="62">
        <f t="shared" si="25"/>
        <v>-4.3583808781746392E-3</v>
      </c>
    </row>
    <row r="35" spans="1:24" s="51" customFormat="1" outlineLevel="1" x14ac:dyDescent="0.2">
      <c r="B35" s="60">
        <v>2026</v>
      </c>
      <c r="C35" s="62">
        <f t="shared" si="23"/>
        <v>2.1745238242884213E-2</v>
      </c>
      <c r="D35" s="62">
        <f t="shared" si="23"/>
        <v>1.5504169067944495E-2</v>
      </c>
      <c r="E35" s="62">
        <f t="shared" si="23"/>
        <v>-6.1082439548948431E-3</v>
      </c>
      <c r="F35" s="62">
        <f t="shared" si="23"/>
        <v>2.392645570562224E-2</v>
      </c>
      <c r="G35" s="62">
        <f t="shared" si="23"/>
        <v>1.7672063122301518E-2</v>
      </c>
      <c r="H35" s="62">
        <f t="shared" si="23"/>
        <v>3.9801584588023298E-2</v>
      </c>
      <c r="J35" s="51">
        <v>2026</v>
      </c>
      <c r="K35" s="62">
        <f>K19/K18-1</f>
        <v>2.5211477699835338E-2</v>
      </c>
      <c r="L35" s="62">
        <f t="shared" si="29"/>
        <v>1.5639880984153143E-2</v>
      </c>
      <c r="M35" s="62">
        <f t="shared" si="29"/>
        <v>-9.3362168917159316E-3</v>
      </c>
      <c r="N35" s="62">
        <f t="shared" si="29"/>
        <v>2.7877131859432636E-2</v>
      </c>
      <c r="O35" s="62">
        <f t="shared" si="29"/>
        <v>1.8280648018358381E-2</v>
      </c>
      <c r="P35" s="62">
        <f t="shared" si="29"/>
        <v>4.3953007868047012E-2</v>
      </c>
      <c r="Q35" s="62"/>
      <c r="S35" s="62">
        <f t="shared" si="25"/>
        <v>-3.4662394569511257E-3</v>
      </c>
      <c r="T35" s="62">
        <f t="shared" si="25"/>
        <v>-1.3571191620864731E-4</v>
      </c>
      <c r="U35" s="62">
        <f t="shared" si="25"/>
        <v>3.2279729368210885E-3</v>
      </c>
      <c r="V35" s="62">
        <f t="shared" si="25"/>
        <v>-3.9506761538103952E-3</v>
      </c>
      <c r="W35" s="62">
        <f t="shared" si="25"/>
        <v>-6.0858489605686295E-4</v>
      </c>
      <c r="X35" s="62">
        <f t="shared" si="25"/>
        <v>-4.1514232800237139E-3</v>
      </c>
    </row>
    <row r="36" spans="1:24" s="51" customFormat="1" outlineLevel="1" x14ac:dyDescent="0.2">
      <c r="B36" s="60">
        <v>2027</v>
      </c>
      <c r="C36" s="62">
        <f t="shared" si="23"/>
        <v>1.2506439729847552E-2</v>
      </c>
      <c r="D36" s="62">
        <f t="shared" si="23"/>
        <v>1.2983777361597282E-2</v>
      </c>
      <c r="E36" s="62">
        <f t="shared" si="23"/>
        <v>4.7144157609224635E-4</v>
      </c>
      <c r="F36" s="62">
        <f t="shared" si="23"/>
        <v>1.9169808805757471E-2</v>
      </c>
      <c r="G36" s="62">
        <f t="shared" si="23"/>
        <v>1.9650287826726398E-2</v>
      </c>
      <c r="H36" s="62">
        <f t="shared" si="23"/>
        <v>3.2402482696953117E-2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30">C13/C$12</f>
        <v>1.0055868832485684</v>
      </c>
      <c r="D39" s="67">
        <f t="shared" ref="D39:G39" si="31">D13/D$12</f>
        <v>0.69436530247708583</v>
      </c>
      <c r="E39" s="67">
        <f t="shared" si="31"/>
        <v>0.69050751759402929</v>
      </c>
      <c r="F39" s="67">
        <f t="shared" si="31"/>
        <v>0.91661183014599201</v>
      </c>
      <c r="G39" s="67">
        <f t="shared" si="31"/>
        <v>0.63292735943142886</v>
      </c>
      <c r="H39" s="67">
        <f t="shared" ref="H39:H46" si="32">H13/H$12</f>
        <v>0.63646345069339694</v>
      </c>
      <c r="J39" s="51">
        <f>J13</f>
        <v>2020</v>
      </c>
      <c r="K39" s="67">
        <f>K13/K$12</f>
        <v>1.0055868832485684</v>
      </c>
      <c r="L39" s="67">
        <f t="shared" ref="L39:O39" si="33">L13/L$12</f>
        <v>0.69436530247708583</v>
      </c>
      <c r="M39" s="67">
        <f t="shared" si="33"/>
        <v>0.69050751759402929</v>
      </c>
      <c r="N39" s="67">
        <f t="shared" si="33"/>
        <v>0.91661183014599201</v>
      </c>
      <c r="O39" s="67">
        <f t="shared" si="33"/>
        <v>0.63292735943142886</v>
      </c>
      <c r="P39" s="67">
        <f>P13/P$12</f>
        <v>0.63646345069339694</v>
      </c>
      <c r="Q39" s="67"/>
      <c r="S39" s="67">
        <f t="shared" ref="S39:X45" si="34">C39-K39</f>
        <v>0</v>
      </c>
      <c r="T39" s="67">
        <f t="shared" si="34"/>
        <v>0</v>
      </c>
      <c r="U39" s="67">
        <f t="shared" si="34"/>
        <v>0</v>
      </c>
      <c r="V39" s="67">
        <f t="shared" si="34"/>
        <v>0</v>
      </c>
      <c r="W39" s="67">
        <f t="shared" si="34"/>
        <v>0</v>
      </c>
      <c r="X39" s="67">
        <f t="shared" si="34"/>
        <v>0</v>
      </c>
    </row>
    <row r="40" spans="1:24" s="51" customFormat="1" x14ac:dyDescent="0.2">
      <c r="B40" s="60">
        <f>B14</f>
        <v>2021</v>
      </c>
      <c r="C40" s="67">
        <f t="shared" si="30"/>
        <v>1.0181012612569285</v>
      </c>
      <c r="D40" s="67">
        <f t="shared" ref="D40:G46" si="35">D14/D$12</f>
        <v>0.92071435015237246</v>
      </c>
      <c r="E40" s="67">
        <f t="shared" si="35"/>
        <v>0.90434457277429958</v>
      </c>
      <c r="F40" s="67">
        <f t="shared" si="35"/>
        <v>1.2190637965931383</v>
      </c>
      <c r="G40" s="67">
        <f t="shared" si="35"/>
        <v>1.1024537283146372</v>
      </c>
      <c r="H40" s="67">
        <f t="shared" si="32"/>
        <v>1.1224095312745352</v>
      </c>
      <c r="J40" s="51">
        <f>J14</f>
        <v>2021</v>
      </c>
      <c r="K40" s="67">
        <f t="shared" ref="K40:P40" si="36">K14/K$12</f>
        <v>1.0181012612569285</v>
      </c>
      <c r="L40" s="67">
        <f t="shared" si="36"/>
        <v>0.92071435015237246</v>
      </c>
      <c r="M40" s="67">
        <f t="shared" si="36"/>
        <v>0.90434457277429958</v>
      </c>
      <c r="N40" s="67">
        <f t="shared" si="36"/>
        <v>1.2190637965931383</v>
      </c>
      <c r="O40" s="67">
        <f t="shared" si="36"/>
        <v>1.1024537283146372</v>
      </c>
      <c r="P40" s="67">
        <f t="shared" si="36"/>
        <v>1.1224095312745352</v>
      </c>
      <c r="Q40" s="67"/>
      <c r="S40" s="67">
        <f t="shared" si="34"/>
        <v>0</v>
      </c>
      <c r="T40" s="67">
        <f t="shared" si="34"/>
        <v>0</v>
      </c>
      <c r="U40" s="67">
        <f t="shared" si="34"/>
        <v>0</v>
      </c>
      <c r="V40" s="67">
        <f t="shared" si="34"/>
        <v>0</v>
      </c>
      <c r="W40" s="67">
        <f t="shared" si="34"/>
        <v>0</v>
      </c>
      <c r="X40" s="67">
        <f t="shared" si="34"/>
        <v>0</v>
      </c>
    </row>
    <row r="41" spans="1:24" s="51" customFormat="1" outlineLevel="1" x14ac:dyDescent="0.2">
      <c r="B41" s="60">
        <f>B15</f>
        <v>2022</v>
      </c>
      <c r="C41" s="67">
        <f t="shared" si="30"/>
        <v>1.0233514886999877</v>
      </c>
      <c r="D41" s="67">
        <f t="shared" si="35"/>
        <v>0.98975486337811036</v>
      </c>
      <c r="E41" s="67">
        <f t="shared" si="35"/>
        <v>0.96717000395967889</v>
      </c>
      <c r="F41" s="67">
        <f t="shared" si="35"/>
        <v>1.2929591268395291</v>
      </c>
      <c r="G41" s="67">
        <f t="shared" si="35"/>
        <v>1.2505112838250902</v>
      </c>
      <c r="H41" s="67">
        <f t="shared" si="32"/>
        <v>1.2797125839385388</v>
      </c>
      <c r="J41" s="51">
        <f>J15</f>
        <v>2022</v>
      </c>
      <c r="K41" s="67">
        <f t="shared" ref="K41:P41" si="37">K15/K$12</f>
        <v>1.0233514886999877</v>
      </c>
      <c r="L41" s="67">
        <f t="shared" si="37"/>
        <v>0.98975486337811036</v>
      </c>
      <c r="M41" s="67">
        <f t="shared" si="37"/>
        <v>0.96717000395967889</v>
      </c>
      <c r="N41" s="67">
        <f t="shared" si="37"/>
        <v>1.2929591268395291</v>
      </c>
      <c r="O41" s="67">
        <f t="shared" si="37"/>
        <v>1.2505112838250902</v>
      </c>
      <c r="P41" s="67">
        <f t="shared" si="37"/>
        <v>1.2797125839385388</v>
      </c>
      <c r="Q41" s="67"/>
      <c r="S41" s="67">
        <f t="shared" si="34"/>
        <v>0</v>
      </c>
      <c r="T41" s="67">
        <f t="shared" si="34"/>
        <v>0</v>
      </c>
      <c r="U41" s="67">
        <f t="shared" si="34"/>
        <v>0</v>
      </c>
      <c r="V41" s="67">
        <f t="shared" si="34"/>
        <v>0</v>
      </c>
      <c r="W41" s="67">
        <f t="shared" si="34"/>
        <v>0</v>
      </c>
      <c r="X41" s="67">
        <f t="shared" si="34"/>
        <v>0</v>
      </c>
    </row>
    <row r="42" spans="1:24" s="51" customFormat="1" outlineLevel="1" x14ac:dyDescent="0.2">
      <c r="B42" s="60">
        <v>2023</v>
      </c>
      <c r="C42" s="67">
        <f t="shared" si="30"/>
        <v>1.0302659904073781</v>
      </c>
      <c r="D42" s="67">
        <f t="shared" si="35"/>
        <v>0.96268453936359677</v>
      </c>
      <c r="E42" s="67">
        <f t="shared" si="35"/>
        <v>0.93440388048036127</v>
      </c>
      <c r="F42" s="67">
        <f t="shared" si="35"/>
        <v>1.2434897431381784</v>
      </c>
      <c r="G42" s="67">
        <f t="shared" si="35"/>
        <v>1.1619216413258413</v>
      </c>
      <c r="H42" s="67">
        <f t="shared" si="32"/>
        <v>1.1970883505763343</v>
      </c>
      <c r="J42" s="51">
        <v>2023</v>
      </c>
      <c r="K42" s="67">
        <f t="shared" ref="K42:P45" si="38">K16/K$12</f>
        <v>1.0302659904073781</v>
      </c>
      <c r="L42" s="67">
        <f t="shared" si="38"/>
        <v>0.96268453936359677</v>
      </c>
      <c r="M42" s="67">
        <f t="shared" si="38"/>
        <v>0.93440388048036127</v>
      </c>
      <c r="N42" s="67">
        <f t="shared" si="38"/>
        <v>1.2434897431381784</v>
      </c>
      <c r="O42" s="67">
        <f t="shared" si="38"/>
        <v>1.1619216413258413</v>
      </c>
      <c r="P42" s="67">
        <f t="shared" si="38"/>
        <v>1.1970883505763343</v>
      </c>
      <c r="Q42" s="67"/>
      <c r="S42" s="67">
        <f t="shared" si="34"/>
        <v>0</v>
      </c>
      <c r="T42" s="67">
        <f t="shared" si="34"/>
        <v>0</v>
      </c>
      <c r="U42" s="67">
        <f t="shared" si="34"/>
        <v>0</v>
      </c>
      <c r="V42" s="67">
        <f t="shared" si="34"/>
        <v>0</v>
      </c>
      <c r="W42" s="67">
        <f t="shared" si="34"/>
        <v>0</v>
      </c>
      <c r="X42" s="67">
        <f t="shared" si="34"/>
        <v>0</v>
      </c>
    </row>
    <row r="43" spans="1:24" s="51" customFormat="1" outlineLevel="1" x14ac:dyDescent="0.2">
      <c r="B43" s="60">
        <v>2024</v>
      </c>
      <c r="C43" s="67">
        <f t="shared" si="30"/>
        <v>1.0359700696957674</v>
      </c>
      <c r="D43" s="67">
        <f t="shared" si="35"/>
        <v>0.96659723871692604</v>
      </c>
      <c r="E43" s="67">
        <f t="shared" si="35"/>
        <v>0.93303587332478244</v>
      </c>
      <c r="F43" s="67">
        <f t="shared" si="35"/>
        <v>1.2504522575695134</v>
      </c>
      <c r="G43" s="67">
        <f t="shared" si="35"/>
        <v>1.1667168141923168</v>
      </c>
      <c r="H43" s="67">
        <f t="shared" si="32"/>
        <v>1.208683699314038</v>
      </c>
      <c r="J43" s="51">
        <v>2024</v>
      </c>
      <c r="K43" s="67">
        <f t="shared" si="38"/>
        <v>1.0375291066998513</v>
      </c>
      <c r="L43" s="67">
        <f t="shared" si="38"/>
        <v>0.97100604352198816</v>
      </c>
      <c r="M43" s="67">
        <f t="shared" si="38"/>
        <v>0.93588318366367751</v>
      </c>
      <c r="N43" s="67">
        <f t="shared" si="38"/>
        <v>1.2596762290646741</v>
      </c>
      <c r="O43" s="67">
        <f t="shared" si="38"/>
        <v>1.1789097996425031</v>
      </c>
      <c r="P43" s="67">
        <f t="shared" si="38"/>
        <v>1.2231532313027866</v>
      </c>
      <c r="Q43" s="67"/>
      <c r="S43" s="67">
        <f t="shared" si="34"/>
        <v>-1.5590370040838852E-3</v>
      </c>
      <c r="T43" s="67">
        <f t="shared" si="34"/>
        <v>-4.4088048050621165E-3</v>
      </c>
      <c r="U43" s="67">
        <f t="shared" si="34"/>
        <v>-2.8473103388950705E-3</v>
      </c>
      <c r="V43" s="67">
        <f t="shared" si="34"/>
        <v>-9.2239714951607432E-3</v>
      </c>
      <c r="W43" s="67">
        <f t="shared" si="34"/>
        <v>-1.2192985450186322E-2</v>
      </c>
      <c r="X43" s="67">
        <f t="shared" si="34"/>
        <v>-1.4469531988748674E-2</v>
      </c>
    </row>
    <row r="44" spans="1:24" s="51" customFormat="1" outlineLevel="1" x14ac:dyDescent="0.2">
      <c r="B44" s="60">
        <v>2025</v>
      </c>
      <c r="C44" s="67">
        <f t="shared" si="30"/>
        <v>1.0502408692132272</v>
      </c>
      <c r="D44" s="67">
        <f t="shared" si="35"/>
        <v>0.98283347232428953</v>
      </c>
      <c r="E44" s="67">
        <f t="shared" si="35"/>
        <v>0.93581720263901469</v>
      </c>
      <c r="F44" s="67">
        <f t="shared" si="35"/>
        <v>1.2696622282962904</v>
      </c>
      <c r="G44" s="67">
        <f t="shared" si="35"/>
        <v>1.1881717547806525</v>
      </c>
      <c r="H44" s="67">
        <f t="shared" si="32"/>
        <v>1.247866536515438</v>
      </c>
      <c r="J44" s="51">
        <v>2025</v>
      </c>
      <c r="K44" s="67">
        <f t="shared" si="38"/>
        <v>1.0572535298761987</v>
      </c>
      <c r="L44" s="67">
        <f t="shared" si="38"/>
        <v>0.98974294199143653</v>
      </c>
      <c r="M44" s="67">
        <f t="shared" si="38"/>
        <v>0.93614531805567258</v>
      </c>
      <c r="N44" s="67">
        <f t="shared" si="38"/>
        <v>1.2812782515541041</v>
      </c>
      <c r="O44" s="67">
        <f t="shared" si="38"/>
        <v>1.1994626363189327</v>
      </c>
      <c r="P44" s="67">
        <f t="shared" si="38"/>
        <v>1.2681361062028029</v>
      </c>
      <c r="Q44" s="67"/>
      <c r="S44" s="67">
        <f t="shared" si="34"/>
        <v>-7.0126606629714594E-3</v>
      </c>
      <c r="T44" s="67">
        <f t="shared" si="34"/>
        <v>-6.9094696671470057E-3</v>
      </c>
      <c r="U44" s="67">
        <f t="shared" si="34"/>
        <v>-3.2811541665789257E-4</v>
      </c>
      <c r="V44" s="67">
        <f t="shared" si="34"/>
        <v>-1.1616023257813746E-2</v>
      </c>
      <c r="W44" s="67">
        <f t="shared" si="34"/>
        <v>-1.1290881538280173E-2</v>
      </c>
      <c r="X44" s="67">
        <f t="shared" si="34"/>
        <v>-2.026956968736493E-2</v>
      </c>
    </row>
    <row r="45" spans="1:24" s="51" customFormat="1" outlineLevel="1" x14ac:dyDescent="0.2">
      <c r="B45" s="60">
        <v>2026</v>
      </c>
      <c r="C45" s="67">
        <f t="shared" si="30"/>
        <v>1.0730786071266827</v>
      </c>
      <c r="D45" s="67">
        <f t="shared" si="35"/>
        <v>0.9980714886448403</v>
      </c>
      <c r="E45" s="67">
        <f t="shared" si="35"/>
        <v>0.93010100286810826</v>
      </c>
      <c r="F45" s="67">
        <f t="shared" si="35"/>
        <v>1.3000407453627232</v>
      </c>
      <c r="G45" s="67">
        <f t="shared" si="35"/>
        <v>1.2091692010312718</v>
      </c>
      <c r="H45" s="67">
        <f t="shared" si="32"/>
        <v>1.297533602023121</v>
      </c>
      <c r="J45" s="51">
        <v>2026</v>
      </c>
      <c r="K45" s="67">
        <f t="shared" si="38"/>
        <v>1.0839084536677448</v>
      </c>
      <c r="L45" s="67">
        <f t="shared" si="38"/>
        <v>1.0052224038090882</v>
      </c>
      <c r="M45" s="67">
        <f t="shared" si="38"/>
        <v>0.92740526232414044</v>
      </c>
      <c r="N45" s="67">
        <f t="shared" si="38"/>
        <v>1.3169966143213014</v>
      </c>
      <c r="O45" s="67">
        <f t="shared" si="38"/>
        <v>1.2213895905846512</v>
      </c>
      <c r="P45" s="67">
        <f t="shared" si="38"/>
        <v>1.3238745024564891</v>
      </c>
      <c r="Q45" s="67"/>
      <c r="S45" s="67">
        <f t="shared" si="34"/>
        <v>-1.0829846541062116E-2</v>
      </c>
      <c r="T45" s="67">
        <f t="shared" si="34"/>
        <v>-7.1509151642479285E-3</v>
      </c>
      <c r="U45" s="67">
        <f t="shared" si="34"/>
        <v>2.6957405439678173E-3</v>
      </c>
      <c r="V45" s="67">
        <f t="shared" si="34"/>
        <v>-1.6955868958578257E-2</v>
      </c>
      <c r="W45" s="67">
        <f t="shared" si="34"/>
        <v>-1.2220389553379452E-2</v>
      </c>
      <c r="X45" s="67">
        <f t="shared" si="34"/>
        <v>-2.634090043336812E-2</v>
      </c>
    </row>
    <row r="46" spans="1:24" s="51" customFormat="1" outlineLevel="1" x14ac:dyDescent="0.2">
      <c r="B46" s="60">
        <v>2027</v>
      </c>
      <c r="C46" s="67">
        <f t="shared" si="30"/>
        <v>1.0864990000521015</v>
      </c>
      <c r="D46" s="67">
        <f t="shared" si="35"/>
        <v>1.0110302266443629</v>
      </c>
      <c r="E46" s="67">
        <f t="shared" si="35"/>
        <v>0.93053949115082535</v>
      </c>
      <c r="F46" s="67">
        <f t="shared" si="35"/>
        <v>1.3249622778910211</v>
      </c>
      <c r="G46" s="67">
        <f t="shared" si="35"/>
        <v>1.232929723862749</v>
      </c>
      <c r="H46" s="67">
        <f t="shared" si="32"/>
        <v>1.3395769121113903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5:H5"/>
    <mergeCell ref="C22:H22"/>
    <mergeCell ref="C38:H38"/>
    <mergeCell ref="S5:X5"/>
    <mergeCell ref="S22:X22"/>
    <mergeCell ref="S38:X38"/>
    <mergeCell ref="K5:P5"/>
    <mergeCell ref="K22:P22"/>
    <mergeCell ref="K38:P3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9362-ADF7-412A-81C6-D549E559E10C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32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38386.674185441538</v>
      </c>
      <c r="D6" s="61">
        <v>23216.116115198678</v>
      </c>
      <c r="E6" s="62">
        <f t="shared" ref="E6" si="0">D6/C6</f>
        <v>0.60479623744022037</v>
      </c>
      <c r="F6" s="63">
        <v>0</v>
      </c>
      <c r="G6" s="63">
        <f t="shared" ref="G6" si="1">(H6/365)/C6</f>
        <v>0</v>
      </c>
      <c r="H6" s="64">
        <f t="shared" ref="H6" si="2">D6*F6*365</f>
        <v>0</v>
      </c>
      <c r="J6" s="51">
        <v>2013</v>
      </c>
      <c r="K6" s="61">
        <v>38386.674185441538</v>
      </c>
      <c r="L6" s="61">
        <v>23216.116115198678</v>
      </c>
      <c r="M6" s="62">
        <v>0.60479623744022037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38133.200555289448</v>
      </c>
      <c r="D7" s="61">
        <v>23600.52658591028</v>
      </c>
      <c r="E7" s="62">
        <f t="shared" ref="E7:E10" si="3">D7/C7</f>
        <v>0.61889708291576007</v>
      </c>
      <c r="F7" s="63">
        <v>76.692783974749318</v>
      </c>
      <c r="G7" s="63">
        <f t="shared" ref="G7:G10" si="4">(H7/365)/C7</f>
        <v>47.464940282660905</v>
      </c>
      <c r="H7" s="64">
        <f t="shared" ref="H7:H10" si="5">D7*F7*365</f>
        <v>660646381.80739403</v>
      </c>
      <c r="J7" s="51">
        <v>2014</v>
      </c>
      <c r="K7" s="61">
        <v>38133.200555289448</v>
      </c>
      <c r="L7" s="61">
        <v>23600.52658591028</v>
      </c>
      <c r="M7" s="62">
        <v>0.61889708291576007</v>
      </c>
      <c r="N7" s="63">
        <v>76.692783974749318</v>
      </c>
      <c r="O7" s="63">
        <v>47.464940282660905</v>
      </c>
      <c r="P7" s="64">
        <v>660646381.80739403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37915.916666666664</v>
      </c>
      <c r="D8" s="61">
        <v>24626.859030977957</v>
      </c>
      <c r="E8" s="62">
        <f t="shared" si="3"/>
        <v>0.64951242633752204</v>
      </c>
      <c r="F8" s="63">
        <v>81.099050816833881</v>
      </c>
      <c r="G8" s="63">
        <f t="shared" si="4"/>
        <v>52.674841269711777</v>
      </c>
      <c r="H8" s="64">
        <f t="shared" si="5"/>
        <v>728983435.58448434</v>
      </c>
      <c r="J8" s="51">
        <v>2015</v>
      </c>
      <c r="K8" s="61">
        <v>37915.916666666664</v>
      </c>
      <c r="L8" s="61">
        <v>24626.859030977957</v>
      </c>
      <c r="M8" s="62">
        <v>0.64951242633752204</v>
      </c>
      <c r="N8" s="63">
        <v>81.099050816833881</v>
      </c>
      <c r="O8" s="63">
        <v>52.674841269711777</v>
      </c>
      <c r="P8" s="64">
        <v>728983435.58448434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38175.25</v>
      </c>
      <c r="D9" s="61">
        <v>24924.99222634573</v>
      </c>
      <c r="E9" s="62">
        <f t="shared" si="3"/>
        <v>0.6529097314711948</v>
      </c>
      <c r="F9" s="63">
        <v>86.18957538424624</v>
      </c>
      <c r="G9" s="63">
        <f t="shared" si="4"/>
        <v>56.27401251974451</v>
      </c>
      <c r="H9" s="64">
        <f t="shared" si="5"/>
        <v>784120191.20219743</v>
      </c>
      <c r="J9" s="51">
        <v>2016</v>
      </c>
      <c r="K9" s="61">
        <v>38175.25</v>
      </c>
      <c r="L9" s="61">
        <v>24924.99222634573</v>
      </c>
      <c r="M9" s="62">
        <v>0.6529097314711948</v>
      </c>
      <c r="N9" s="63">
        <v>86.18957538424624</v>
      </c>
      <c r="O9" s="63">
        <v>56.27401251974451</v>
      </c>
      <c r="P9" s="64">
        <v>784120191.20219743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38397.916666666664</v>
      </c>
      <c r="D10" s="61">
        <v>25714.306803785203</v>
      </c>
      <c r="E10" s="62">
        <f t="shared" si="3"/>
        <v>0.66967973879967979</v>
      </c>
      <c r="F10" s="63">
        <v>89.990084699139842</v>
      </c>
      <c r="G10" s="63">
        <f t="shared" si="4"/>
        <v>60.264536415881032</v>
      </c>
      <c r="H10" s="64">
        <f t="shared" si="5"/>
        <v>844621916.24708891</v>
      </c>
      <c r="J10" s="51">
        <v>2017</v>
      </c>
      <c r="K10" s="61">
        <v>38397.916666666664</v>
      </c>
      <c r="L10" s="61">
        <v>25714.306803785203</v>
      </c>
      <c r="M10" s="62">
        <v>0.66967973879967979</v>
      </c>
      <c r="N10" s="63">
        <v>89.990084699139842</v>
      </c>
      <c r="O10" s="63">
        <v>60.264536415881032</v>
      </c>
      <c r="P10" s="64">
        <v>844621916.24708891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38655.583333333336</v>
      </c>
      <c r="D11" s="61">
        <v>26162.707667690713</v>
      </c>
      <c r="E11" s="62">
        <f>D11/C11</f>
        <v>0.6768157510930688</v>
      </c>
      <c r="F11" s="63">
        <v>93.787830388221337</v>
      </c>
      <c r="G11" s="63">
        <f>(H11/365)/C11</f>
        <v>63.477080867593365</v>
      </c>
      <c r="H11" s="64">
        <f>D11*F11*365</f>
        <v>895616410.07040799</v>
      </c>
      <c r="J11" s="51">
        <v>2018</v>
      </c>
      <c r="K11" s="61">
        <v>38655.583333333336</v>
      </c>
      <c r="L11" s="61">
        <v>26162.707667690713</v>
      </c>
      <c r="M11" s="62">
        <v>0.6768157510930688</v>
      </c>
      <c r="N11" s="63">
        <v>93.787830388221337</v>
      </c>
      <c r="O11" s="63">
        <v>63.477080867593365</v>
      </c>
      <c r="P11" s="64">
        <v>895616410.07040799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39760.833333333336</v>
      </c>
      <c r="D12" s="61">
        <v>26961.307629500003</v>
      </c>
      <c r="E12" s="62">
        <f t="shared" ref="E12:E16" si="6">D12/C12</f>
        <v>0.67808708644185023</v>
      </c>
      <c r="F12" s="63">
        <v>93.608351917126555</v>
      </c>
      <c r="G12" s="63">
        <f t="shared" ref="G12:G16" si="7">(H12/365)/C12</f>
        <v>63.474614618107736</v>
      </c>
      <c r="H12" s="64">
        <f t="shared" ref="H12:H16" si="8">D12*F12*365</f>
        <v>921188304.04577303</v>
      </c>
      <c r="J12" s="51">
        <v>2019</v>
      </c>
      <c r="K12" s="61">
        <v>39760.833333333336</v>
      </c>
      <c r="L12" s="61">
        <v>26961.307629500003</v>
      </c>
      <c r="M12" s="62">
        <v>0.67808708644185023</v>
      </c>
      <c r="N12" s="63">
        <v>93.608351917126555</v>
      </c>
      <c r="O12" s="63">
        <v>63.474614618107736</v>
      </c>
      <c r="P12" s="64">
        <v>921188304.04577303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41031.583333333336</v>
      </c>
      <c r="D13" s="61">
        <v>23780.101744833333</v>
      </c>
      <c r="E13" s="62">
        <f t="shared" si="6"/>
        <v>0.5795560349608736</v>
      </c>
      <c r="F13" s="63">
        <v>90.158473738271425</v>
      </c>
      <c r="G13" s="63">
        <f t="shared" si="7"/>
        <v>52.251887557876636</v>
      </c>
      <c r="H13" s="64">
        <f t="shared" si="8"/>
        <v>782551852.70906711</v>
      </c>
      <c r="J13" s="51">
        <v>2020</v>
      </c>
      <c r="K13" s="61">
        <v>41031.583333333336</v>
      </c>
      <c r="L13" s="61">
        <v>23780.101744833333</v>
      </c>
      <c r="M13" s="62">
        <v>0.5795560349608736</v>
      </c>
      <c r="N13" s="63">
        <v>90.158473738271425</v>
      </c>
      <c r="O13" s="63">
        <v>52.251887557876636</v>
      </c>
      <c r="P13" s="64">
        <v>782551852.70906711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41949.083333333336</v>
      </c>
      <c r="D14" s="61">
        <v>28412.853376562703</v>
      </c>
      <c r="E14" s="62">
        <f t="shared" si="6"/>
        <v>0.67731762219427205</v>
      </c>
      <c r="F14" s="63">
        <v>105.51050901544754</v>
      </c>
      <c r="G14" s="63">
        <f t="shared" si="7"/>
        <v>71.46412708285024</v>
      </c>
      <c r="H14" s="64">
        <f t="shared" si="8"/>
        <v>1094216937.154979</v>
      </c>
      <c r="J14" s="51">
        <v>2021</v>
      </c>
      <c r="K14" s="61">
        <v>41949.083333333336</v>
      </c>
      <c r="L14" s="61">
        <v>28412.853376562703</v>
      </c>
      <c r="M14" s="62">
        <v>0.67731762219427205</v>
      </c>
      <c r="N14" s="63">
        <v>105.51050901544754</v>
      </c>
      <c r="O14" s="63">
        <v>71.46412708285024</v>
      </c>
      <c r="P14" s="64">
        <v>1094216937.154979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42146</v>
      </c>
      <c r="D15" s="61">
        <v>26770.812295186872</v>
      </c>
      <c r="E15" s="62">
        <f t="shared" si="6"/>
        <v>0.63519224351508741</v>
      </c>
      <c r="F15" s="63">
        <v>117.47886359819319</v>
      </c>
      <c r="G15" s="63">
        <f t="shared" si="7"/>
        <v>74.621662934539259</v>
      </c>
      <c r="H15" s="64">
        <f t="shared" si="8"/>
        <v>1147926681.2042685</v>
      </c>
      <c r="J15" s="51">
        <v>2022</v>
      </c>
      <c r="K15" s="61">
        <v>42146</v>
      </c>
      <c r="L15" s="61">
        <v>26770.812295186872</v>
      </c>
      <c r="M15" s="62">
        <v>0.63519224351508741</v>
      </c>
      <c r="N15" s="63">
        <v>117.47886359819319</v>
      </c>
      <c r="O15" s="63">
        <v>74.621662934539259</v>
      </c>
      <c r="P15" s="64">
        <v>1147926681.2042685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42024.169354838705</v>
      </c>
      <c r="D16" s="61">
        <v>25929.041951296633</v>
      </c>
      <c r="E16" s="65">
        <f t="shared" si="6"/>
        <v>0.61700308059298115</v>
      </c>
      <c r="F16" s="63">
        <v>120.86474342910159</v>
      </c>
      <c r="G16" s="63">
        <f t="shared" si="7"/>
        <v>74.573919030835953</v>
      </c>
      <c r="H16" s="64">
        <f t="shared" si="8"/>
        <v>1143876056.0241458</v>
      </c>
      <c r="J16" s="51">
        <v>2023</v>
      </c>
      <c r="K16" s="61">
        <v>42024.169354838705</v>
      </c>
      <c r="L16" s="61">
        <v>25929.041951296633</v>
      </c>
      <c r="M16" s="65">
        <v>0.61700308059298115</v>
      </c>
      <c r="N16" s="63">
        <v>120.86474342910159</v>
      </c>
      <c r="O16" s="63">
        <v>74.573919030835953</v>
      </c>
      <c r="P16" s="64">
        <v>1143876056.0241458</v>
      </c>
      <c r="Q16" s="61"/>
      <c r="R16" s="59"/>
      <c r="S16" s="61">
        <f t="shared" ref="S16:X19" si="9">C16-K16</f>
        <v>0</v>
      </c>
      <c r="T16" s="61">
        <f t="shared" si="9"/>
        <v>0</v>
      </c>
      <c r="U16" s="65">
        <f t="shared" si="9"/>
        <v>0</v>
      </c>
      <c r="V16" s="63">
        <f t="shared" si="9"/>
        <v>0</v>
      </c>
      <c r="W16" s="63">
        <f t="shared" si="9"/>
        <v>0</v>
      </c>
      <c r="X16" s="64">
        <f t="shared" si="9"/>
        <v>0</v>
      </c>
    </row>
    <row r="17" spans="1:31" s="51" customFormat="1" outlineLevel="1" x14ac:dyDescent="0.2">
      <c r="A17" s="52"/>
      <c r="B17" s="60">
        <v>2024</v>
      </c>
      <c r="C17" s="61">
        <v>42829.375</v>
      </c>
      <c r="D17" s="61">
        <v>25440.695063069994</v>
      </c>
      <c r="E17" s="65">
        <f t="shared" ref="E17" si="10">D17/C17</f>
        <v>0.59400108133891738</v>
      </c>
      <c r="F17" s="63">
        <v>119.83227913799963</v>
      </c>
      <c r="G17" s="63">
        <f t="shared" ref="G17" si="11">(H17/365)/C17</f>
        <v>71.180503387278776</v>
      </c>
      <c r="H17" s="64">
        <f t="shared" ref="H17" si="12">D17*F17*365</f>
        <v>1112745012.3758245</v>
      </c>
      <c r="J17" s="51">
        <v>2024</v>
      </c>
      <c r="K17" s="61">
        <v>42784.333333333336</v>
      </c>
      <c r="L17" s="61">
        <v>25777.696974011837</v>
      </c>
      <c r="M17" s="65">
        <v>0.60250318202173303</v>
      </c>
      <c r="N17" s="63">
        <v>119.94201074409118</v>
      </c>
      <c r="O17" s="63">
        <v>72.265443131399834</v>
      </c>
      <c r="P17" s="64">
        <v>1128517514.7064219</v>
      </c>
      <c r="Q17" s="61"/>
      <c r="R17" s="59"/>
      <c r="S17" s="61">
        <f t="shared" si="9"/>
        <v>45.041666666664241</v>
      </c>
      <c r="T17" s="61">
        <f t="shared" si="9"/>
        <v>-337.00191094184265</v>
      </c>
      <c r="U17" s="65">
        <f t="shared" si="9"/>
        <v>-8.5021006828156498E-3</v>
      </c>
      <c r="V17" s="63">
        <f t="shared" si="9"/>
        <v>-0.1097316060915432</v>
      </c>
      <c r="W17" s="63">
        <f t="shared" si="9"/>
        <v>-1.0849397441210584</v>
      </c>
      <c r="X17" s="64">
        <f t="shared" si="9"/>
        <v>-15772502.330597401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44044</v>
      </c>
      <c r="D18" s="61">
        <v>25847.837476194083</v>
      </c>
      <c r="E18" s="65">
        <f t="shared" ref="E18" si="13">D18/C18</f>
        <v>0.58686398774393977</v>
      </c>
      <c r="F18" s="63">
        <v>121.49336991366435</v>
      </c>
      <c r="G18" s="63">
        <f t="shared" ref="G18" si="14">(H18/365)/C18</f>
        <v>71.300083551982652</v>
      </c>
      <c r="H18" s="64">
        <f t="shared" ref="H18" si="15">D18*F18*365</f>
        <v>1146224421.1866863</v>
      </c>
      <c r="J18" s="51">
        <v>2025</v>
      </c>
      <c r="K18" s="61">
        <v>43773.724999999999</v>
      </c>
      <c r="L18" s="61">
        <v>26262.911671242728</v>
      </c>
      <c r="M18" s="65">
        <v>0.59996976887945286</v>
      </c>
      <c r="N18" s="63">
        <v>122.24294833537698</v>
      </c>
      <c r="O18" s="63">
        <v>73.342073459919021</v>
      </c>
      <c r="P18" s="64">
        <v>1171816350.4159672</v>
      </c>
      <c r="Q18" s="61"/>
      <c r="R18" s="59"/>
      <c r="S18" s="61">
        <f t="shared" si="9"/>
        <v>270.27500000000146</v>
      </c>
      <c r="T18" s="61">
        <f t="shared" si="9"/>
        <v>-415.07419504864447</v>
      </c>
      <c r="U18" s="65">
        <f t="shared" si="9"/>
        <v>-1.3105781135513084E-2</v>
      </c>
      <c r="V18" s="63">
        <f t="shared" si="9"/>
        <v>-0.74957842171262712</v>
      </c>
      <c r="W18" s="63">
        <f t="shared" si="9"/>
        <v>-2.0419899079363688</v>
      </c>
      <c r="X18" s="64">
        <f t="shared" si="9"/>
        <v>-25591929.229280949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44675.895833333336</v>
      </c>
      <c r="D19" s="61">
        <v>26251.026238520466</v>
      </c>
      <c r="E19" s="65">
        <f t="shared" ref="E19" si="16">D19/C19</f>
        <v>0.58758813335163596</v>
      </c>
      <c r="F19" s="63">
        <v>124.15246739393731</v>
      </c>
      <c r="G19" s="63">
        <f t="shared" ref="G19" si="17">(H19/365)/C19</f>
        <v>72.950516567003476</v>
      </c>
      <c r="H19" s="64">
        <f t="shared" ref="H19" si="18">D19*F19*365</f>
        <v>1189582332.8843863</v>
      </c>
      <c r="J19" s="51">
        <v>2026</v>
      </c>
      <c r="K19" s="61">
        <v>44966.799999999996</v>
      </c>
      <c r="L19" s="61">
        <v>26728.269648765214</v>
      </c>
      <c r="M19" s="65">
        <v>0.59440008292262769</v>
      </c>
      <c r="N19" s="63">
        <v>125.35907154275124</v>
      </c>
      <c r="O19" s="63">
        <v>74.51344252011495</v>
      </c>
      <c r="P19" s="64">
        <v>1222980339.4964292</v>
      </c>
      <c r="Q19" s="61"/>
      <c r="R19" s="59"/>
      <c r="S19" s="61">
        <f t="shared" si="9"/>
        <v>-290.90416666665988</v>
      </c>
      <c r="T19" s="61">
        <f t="shared" si="9"/>
        <v>-477.24341024474779</v>
      </c>
      <c r="U19" s="65">
        <f t="shared" si="9"/>
        <v>-6.8119495709917377E-3</v>
      </c>
      <c r="V19" s="63">
        <f t="shared" si="9"/>
        <v>-1.2066041488139234</v>
      </c>
      <c r="W19" s="63">
        <f t="shared" si="9"/>
        <v>-1.5629259531114741</v>
      </c>
      <c r="X19" s="64">
        <f t="shared" si="9"/>
        <v>-33398006.612042904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45933.833333333336</v>
      </c>
      <c r="D20" s="61">
        <v>26597.761218090855</v>
      </c>
      <c r="E20" s="65">
        <f t="shared" ref="E20" si="19">D20/C20</f>
        <v>0.57904510222510319</v>
      </c>
      <c r="F20" s="63">
        <v>126.62014368068479</v>
      </c>
      <c r="G20" s="63">
        <f t="shared" ref="G20" si="20">(H20/365)/C20</f>
        <v>73.318774041339367</v>
      </c>
      <c r="H20" s="64">
        <f t="shared" ref="H20" si="21">D20*F20*365</f>
        <v>1229251506.6620114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22">B7</f>
        <v>2014</v>
      </c>
      <c r="C23" s="62">
        <f t="shared" ref="C23:H36" si="23">C7/C6-1</f>
        <v>-6.6031672587103518E-3</v>
      </c>
      <c r="D23" s="62">
        <f t="shared" si="23"/>
        <v>1.6557914717696631E-2</v>
      </c>
      <c r="E23" s="62">
        <f t="shared" si="23"/>
        <v>2.3315035052501321E-2</v>
      </c>
      <c r="F23" s="62" t="e">
        <f t="shared" si="23"/>
        <v>#DIV/0!</v>
      </c>
      <c r="G23" s="62" t="e">
        <f t="shared" si="23"/>
        <v>#DIV/0!</v>
      </c>
      <c r="H23" s="62" t="e">
        <f t="shared" si="23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22"/>
        <v>2015</v>
      </c>
      <c r="C24" s="62">
        <f t="shared" si="23"/>
        <v>-5.6980239124628795E-3</v>
      </c>
      <c r="D24" s="62">
        <f t="shared" si="23"/>
        <v>4.3487692587351301E-2</v>
      </c>
      <c r="E24" s="62">
        <f t="shared" si="23"/>
        <v>4.9467583976202212E-2</v>
      </c>
      <c r="F24" s="62">
        <f t="shared" si="23"/>
        <v>5.745347363495501E-2</v>
      </c>
      <c r="G24" s="62">
        <f t="shared" si="23"/>
        <v>0.10976314214291905</v>
      </c>
      <c r="H24" s="62">
        <f t="shared" si="23"/>
        <v>0.10343968522181868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22"/>
        <v>2016</v>
      </c>
      <c r="C25" s="62">
        <f t="shared" si="23"/>
        <v>6.8396957302452321E-3</v>
      </c>
      <c r="D25" s="62">
        <f t="shared" si="23"/>
        <v>1.2106017864184526E-2</v>
      </c>
      <c r="E25" s="62">
        <f t="shared" si="23"/>
        <v>5.2305467854241172E-3</v>
      </c>
      <c r="F25" s="62">
        <f t="shared" si="23"/>
        <v>6.2769224992651917E-2</v>
      </c>
      <c r="G25" s="62">
        <f t="shared" si="23"/>
        <v>6.8328089146084681E-2</v>
      </c>
      <c r="H25" s="62">
        <f t="shared" si="23"/>
        <v>7.5635128215918224E-2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22"/>
        <v>2017</v>
      </c>
      <c r="C26" s="62">
        <f t="shared" si="23"/>
        <v>5.8327494035184113E-3</v>
      </c>
      <c r="D26" s="62">
        <f t="shared" si="23"/>
        <v>3.1667595731691645E-2</v>
      </c>
      <c r="E26" s="62">
        <f t="shared" si="23"/>
        <v>2.5685031973252004E-2</v>
      </c>
      <c r="F26" s="62">
        <f t="shared" si="23"/>
        <v>4.4094767817921765E-2</v>
      </c>
      <c r="G26" s="62">
        <f t="shared" si="23"/>
        <v>7.0912375312430331E-2</v>
      </c>
      <c r="H26" s="62">
        <f t="shared" si="23"/>
        <v>7.7158738830754192E-2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22"/>
        <v>2018</v>
      </c>
      <c r="C27" s="62">
        <f t="shared" si="23"/>
        <v>6.7104335087624367E-3</v>
      </c>
      <c r="D27" s="62">
        <f t="shared" si="23"/>
        <v>1.7437797072542782E-2</v>
      </c>
      <c r="E27" s="62">
        <f t="shared" si="23"/>
        <v>1.0655858136277896E-2</v>
      </c>
      <c r="F27" s="62">
        <f t="shared" si="23"/>
        <v>4.2201823698447827E-2</v>
      </c>
      <c r="G27" s="62">
        <f t="shared" si="23"/>
        <v>5.3307378481148637E-2</v>
      </c>
      <c r="H27" s="62">
        <f t="shared" si="23"/>
        <v>6.0375527608735435E-2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22"/>
        <v>2019</v>
      </c>
      <c r="C28" s="62">
        <f t="shared" si="23"/>
        <v>2.8592247346761024E-2</v>
      </c>
      <c r="D28" s="62">
        <f t="shared" si="23"/>
        <v>3.0524362078758083E-2</v>
      </c>
      <c r="E28" s="62">
        <f t="shared" si="23"/>
        <v>1.8784068584813962E-3</v>
      </c>
      <c r="F28" s="62">
        <f t="shared" si="23"/>
        <v>-1.9136648150602786E-3</v>
      </c>
      <c r="G28" s="62">
        <f t="shared" si="23"/>
        <v>-3.8852597692318191E-5</v>
      </c>
      <c r="H28" s="62">
        <f t="shared" si="23"/>
        <v>2.8552283865985295E-2</v>
      </c>
      <c r="J28" s="51">
        <v>2019</v>
      </c>
      <c r="K28" s="62">
        <f t="shared" ref="K28:P35" si="24">K12/K11-1</f>
        <v>2.8592247346761024E-2</v>
      </c>
      <c r="L28" s="62">
        <f t="shared" si="24"/>
        <v>3.0524362078758083E-2</v>
      </c>
      <c r="M28" s="62">
        <f t="shared" si="24"/>
        <v>1.8784068584813962E-3</v>
      </c>
      <c r="N28" s="62">
        <f t="shared" si="24"/>
        <v>-1.9136648150602786E-3</v>
      </c>
      <c r="O28" s="62">
        <f t="shared" si="24"/>
        <v>-3.8852597692318191E-5</v>
      </c>
      <c r="P28" s="62">
        <f t="shared" si="24"/>
        <v>2.8552283865985295E-2</v>
      </c>
      <c r="Q28" s="62"/>
      <c r="S28" s="62">
        <f t="shared" ref="S28:X35" si="25">C28-K28</f>
        <v>0</v>
      </c>
      <c r="T28" s="62">
        <f t="shared" si="25"/>
        <v>0</v>
      </c>
      <c r="U28" s="62">
        <f t="shared" si="25"/>
        <v>0</v>
      </c>
      <c r="V28" s="62">
        <f t="shared" si="25"/>
        <v>0</v>
      </c>
      <c r="W28" s="62">
        <f t="shared" si="25"/>
        <v>0</v>
      </c>
      <c r="X28" s="62">
        <f t="shared" si="25"/>
        <v>0</v>
      </c>
    </row>
    <row r="29" spans="1:31" s="51" customFormat="1" x14ac:dyDescent="0.2">
      <c r="B29" s="60">
        <f t="shared" si="22"/>
        <v>2020</v>
      </c>
      <c r="C29" s="62">
        <f t="shared" si="23"/>
        <v>3.1959843229308671E-2</v>
      </c>
      <c r="D29" s="62">
        <f t="shared" si="23"/>
        <v>-0.11799152802165724</v>
      </c>
      <c r="E29" s="62">
        <f t="shared" si="23"/>
        <v>-0.14530737047066034</v>
      </c>
      <c r="F29" s="62">
        <f t="shared" si="23"/>
        <v>-3.6854384338583124E-2</v>
      </c>
      <c r="G29" s="62">
        <f t="shared" si="23"/>
        <v>-0.17680654113068905</v>
      </c>
      <c r="H29" s="62">
        <f t="shared" si="23"/>
        <v>-0.15049740723783356</v>
      </c>
      <c r="J29" s="51">
        <v>2020</v>
      </c>
      <c r="K29" s="62">
        <f t="shared" si="24"/>
        <v>3.1959843229308671E-2</v>
      </c>
      <c r="L29" s="62">
        <f t="shared" si="24"/>
        <v>-0.11799152802165724</v>
      </c>
      <c r="M29" s="62">
        <f t="shared" si="24"/>
        <v>-0.14530737047066034</v>
      </c>
      <c r="N29" s="62">
        <f t="shared" si="24"/>
        <v>-3.6854384338583124E-2</v>
      </c>
      <c r="O29" s="62">
        <f t="shared" si="24"/>
        <v>-0.17680654113068905</v>
      </c>
      <c r="P29" s="62">
        <f t="shared" si="24"/>
        <v>-0.15049740723783356</v>
      </c>
      <c r="Q29" s="62"/>
      <c r="S29" s="62">
        <f t="shared" si="25"/>
        <v>0</v>
      </c>
      <c r="T29" s="62">
        <f t="shared" si="25"/>
        <v>0</v>
      </c>
      <c r="U29" s="62">
        <f t="shared" si="25"/>
        <v>0</v>
      </c>
      <c r="V29" s="62">
        <f t="shared" si="25"/>
        <v>0</v>
      </c>
      <c r="W29" s="62">
        <f t="shared" si="25"/>
        <v>0</v>
      </c>
      <c r="X29" s="62">
        <f t="shared" si="25"/>
        <v>0</v>
      </c>
    </row>
    <row r="30" spans="1:31" s="51" customFormat="1" x14ac:dyDescent="0.2">
      <c r="B30" s="60">
        <f t="shared" si="22"/>
        <v>2021</v>
      </c>
      <c r="C30" s="62">
        <f t="shared" si="23"/>
        <v>2.2360823674445918E-2</v>
      </c>
      <c r="D30" s="62">
        <f t="shared" si="23"/>
        <v>0.19481630824964502</v>
      </c>
      <c r="E30" s="62">
        <f t="shared" si="23"/>
        <v>0.16868358076885248</v>
      </c>
      <c r="F30" s="62">
        <f t="shared" si="23"/>
        <v>0.17027834035592515</v>
      </c>
      <c r="G30" s="62">
        <f t="shared" si="23"/>
        <v>0.36768508130339272</v>
      </c>
      <c r="H30" s="62">
        <f t="shared" si="23"/>
        <v>0.3982676462485879</v>
      </c>
      <c r="J30" s="51">
        <v>2021</v>
      </c>
      <c r="K30" s="62">
        <f t="shared" si="24"/>
        <v>2.2360823674445918E-2</v>
      </c>
      <c r="L30" s="62">
        <f t="shared" si="24"/>
        <v>0.19481630824964502</v>
      </c>
      <c r="M30" s="62">
        <f t="shared" si="24"/>
        <v>0.16868358076885248</v>
      </c>
      <c r="N30" s="62">
        <f t="shared" si="24"/>
        <v>0.17027834035592515</v>
      </c>
      <c r="O30" s="62">
        <f t="shared" si="24"/>
        <v>0.36768508130339272</v>
      </c>
      <c r="P30" s="62">
        <f t="shared" si="24"/>
        <v>0.3982676462485879</v>
      </c>
      <c r="Q30" s="62"/>
      <c r="S30" s="62">
        <f t="shared" si="25"/>
        <v>0</v>
      </c>
      <c r="T30" s="62">
        <f t="shared" si="25"/>
        <v>0</v>
      </c>
      <c r="U30" s="62">
        <f t="shared" si="25"/>
        <v>0</v>
      </c>
      <c r="V30" s="62">
        <f t="shared" si="25"/>
        <v>0</v>
      </c>
      <c r="W30" s="62">
        <f t="shared" si="25"/>
        <v>0</v>
      </c>
      <c r="X30" s="62">
        <f t="shared" si="25"/>
        <v>0</v>
      </c>
    </row>
    <row r="31" spans="1:31" s="51" customFormat="1" outlineLevel="1" x14ac:dyDescent="0.2">
      <c r="B31" s="60">
        <f t="shared" si="22"/>
        <v>2022</v>
      </c>
      <c r="C31" s="62">
        <f t="shared" si="23"/>
        <v>4.6941828287865306E-3</v>
      </c>
      <c r="D31" s="62">
        <f t="shared" si="23"/>
        <v>-5.7792192132674836E-2</v>
      </c>
      <c r="E31" s="62">
        <f t="shared" si="23"/>
        <v>-6.2194422969113261E-2</v>
      </c>
      <c r="F31" s="62">
        <f t="shared" si="23"/>
        <v>0.11343282005201383</v>
      </c>
      <c r="G31" s="62">
        <f t="shared" si="23"/>
        <v>4.418350829400608E-2</v>
      </c>
      <c r="H31" s="62">
        <f t="shared" si="23"/>
        <v>4.9085096588741939E-2</v>
      </c>
      <c r="J31" s="51">
        <v>2022</v>
      </c>
      <c r="K31" s="62">
        <f t="shared" si="24"/>
        <v>4.6941828287865306E-3</v>
      </c>
      <c r="L31" s="62">
        <f t="shared" si="24"/>
        <v>-5.7792192132674836E-2</v>
      </c>
      <c r="M31" s="62">
        <f t="shared" si="24"/>
        <v>-6.2194422969113261E-2</v>
      </c>
      <c r="N31" s="62">
        <f t="shared" si="24"/>
        <v>0.11343282005201383</v>
      </c>
      <c r="O31" s="62">
        <f t="shared" si="24"/>
        <v>4.418350829400608E-2</v>
      </c>
      <c r="P31" s="62">
        <f t="shared" si="24"/>
        <v>4.9085096588741939E-2</v>
      </c>
      <c r="Q31" s="62"/>
      <c r="S31" s="62">
        <f t="shared" si="25"/>
        <v>0</v>
      </c>
      <c r="T31" s="62">
        <f t="shared" si="25"/>
        <v>0</v>
      </c>
      <c r="U31" s="62">
        <f t="shared" si="25"/>
        <v>0</v>
      </c>
      <c r="V31" s="62">
        <f t="shared" si="25"/>
        <v>0</v>
      </c>
      <c r="W31" s="62">
        <f t="shared" si="25"/>
        <v>0</v>
      </c>
      <c r="X31" s="62">
        <f t="shared" si="25"/>
        <v>0</v>
      </c>
    </row>
    <row r="32" spans="1:31" s="51" customFormat="1" outlineLevel="1" x14ac:dyDescent="0.2">
      <c r="B32" s="60">
        <v>2023</v>
      </c>
      <c r="C32" s="62">
        <f t="shared" si="23"/>
        <v>-2.8906810886275558E-3</v>
      </c>
      <c r="D32" s="62">
        <f t="shared" si="23"/>
        <v>-3.1443586194117135E-2</v>
      </c>
      <c r="E32" s="62">
        <f t="shared" si="23"/>
        <v>-2.8635681729124007E-2</v>
      </c>
      <c r="F32" s="62">
        <f t="shared" si="23"/>
        <v>2.8821183038414189E-2</v>
      </c>
      <c r="G32" s="62">
        <f t="shared" si="23"/>
        <v>-6.3981291525472272E-4</v>
      </c>
      <c r="H32" s="62">
        <f t="shared" si="23"/>
        <v>-3.5286445087879814E-3</v>
      </c>
      <c r="J32" s="51">
        <v>2023</v>
      </c>
      <c r="K32" s="62">
        <f t="shared" si="24"/>
        <v>-2.8906810886275558E-3</v>
      </c>
      <c r="L32" s="62">
        <f t="shared" si="24"/>
        <v>-3.1443586194117135E-2</v>
      </c>
      <c r="M32" s="62">
        <f t="shared" si="24"/>
        <v>-2.8635681729124007E-2</v>
      </c>
      <c r="N32" s="62">
        <f t="shared" si="24"/>
        <v>2.8821183038414189E-2</v>
      </c>
      <c r="O32" s="62">
        <f t="shared" si="24"/>
        <v>-6.3981291525472272E-4</v>
      </c>
      <c r="P32" s="62">
        <f t="shared" si="24"/>
        <v>-3.5286445087879814E-3</v>
      </c>
      <c r="Q32" s="62"/>
      <c r="S32" s="62">
        <f t="shared" si="25"/>
        <v>0</v>
      </c>
      <c r="T32" s="62">
        <f t="shared" si="25"/>
        <v>0</v>
      </c>
      <c r="U32" s="62">
        <f t="shared" si="25"/>
        <v>0</v>
      </c>
      <c r="V32" s="62">
        <f t="shared" si="25"/>
        <v>0</v>
      </c>
      <c r="W32" s="62">
        <f t="shared" si="25"/>
        <v>0</v>
      </c>
      <c r="X32" s="62">
        <f t="shared" si="25"/>
        <v>0</v>
      </c>
    </row>
    <row r="33" spans="1:24" s="51" customFormat="1" outlineLevel="1" x14ac:dyDescent="0.2">
      <c r="B33" s="60">
        <v>2024</v>
      </c>
      <c r="C33" s="62">
        <f t="shared" si="23"/>
        <v>1.9160536841606346E-2</v>
      </c>
      <c r="D33" s="62">
        <f t="shared" si="23"/>
        <v>-1.8833973470516852E-2</v>
      </c>
      <c r="E33" s="62">
        <f t="shared" si="23"/>
        <v>-3.7280201635228938E-2</v>
      </c>
      <c r="F33" s="62">
        <f t="shared" si="23"/>
        <v>-8.5423115278244754E-3</v>
      </c>
      <c r="G33" s="62">
        <f t="shared" si="23"/>
        <v>-4.5504054066865085E-2</v>
      </c>
      <c r="H33" s="62">
        <f t="shared" si="23"/>
        <v>-2.7215399329649226E-2</v>
      </c>
      <c r="J33" s="51">
        <v>2024</v>
      </c>
      <c r="K33" s="62">
        <f t="shared" si="24"/>
        <v>1.8088732987820544E-2</v>
      </c>
      <c r="L33" s="62">
        <f t="shared" si="24"/>
        <v>-5.8368904477485994E-3</v>
      </c>
      <c r="M33" s="62">
        <f t="shared" si="24"/>
        <v>-2.3500528647786845E-2</v>
      </c>
      <c r="N33" s="62">
        <f t="shared" si="24"/>
        <v>-7.6344238926191466E-3</v>
      </c>
      <c r="O33" s="62">
        <f t="shared" si="24"/>
        <v>-3.0955539543008004E-2</v>
      </c>
      <c r="P33" s="62">
        <f t="shared" si="24"/>
        <v>-1.3426753044474715E-2</v>
      </c>
      <c r="Q33" s="62"/>
      <c r="S33" s="62">
        <f t="shared" si="25"/>
        <v>1.0718038537858021E-3</v>
      </c>
      <c r="T33" s="62">
        <f t="shared" si="25"/>
        <v>-1.2997083022768252E-2</v>
      </c>
      <c r="U33" s="62">
        <f t="shared" si="25"/>
        <v>-1.3779672987442093E-2</v>
      </c>
      <c r="V33" s="62">
        <f t="shared" si="25"/>
        <v>-9.0788763520532889E-4</v>
      </c>
      <c r="W33" s="62">
        <f t="shared" si="25"/>
        <v>-1.4548514523857081E-2</v>
      </c>
      <c r="X33" s="62">
        <f t="shared" si="25"/>
        <v>-1.3788646285174511E-2</v>
      </c>
    </row>
    <row r="34" spans="1:24" s="51" customFormat="1" outlineLevel="1" x14ac:dyDescent="0.2">
      <c r="B34" s="60">
        <v>2025</v>
      </c>
      <c r="C34" s="62">
        <f t="shared" si="23"/>
        <v>2.8359624673486294E-2</v>
      </c>
      <c r="D34" s="62">
        <f t="shared" si="23"/>
        <v>1.6003588428489923E-2</v>
      </c>
      <c r="E34" s="62">
        <f t="shared" si="23"/>
        <v>-1.2015287209393821E-2</v>
      </c>
      <c r="F34" s="62">
        <f t="shared" si="23"/>
        <v>1.386179740228255E-2</v>
      </c>
      <c r="G34" s="62">
        <f t="shared" si="23"/>
        <v>1.6799567158616302E-3</v>
      </c>
      <c r="H34" s="62">
        <f t="shared" si="23"/>
        <v>3.0087224331277751E-2</v>
      </c>
      <c r="J34" s="51">
        <v>2025</v>
      </c>
      <c r="K34" s="62">
        <f t="shared" si="24"/>
        <v>2.3125092518289314E-2</v>
      </c>
      <c r="L34" s="62">
        <f t="shared" si="24"/>
        <v>1.8823042947555324E-2</v>
      </c>
      <c r="M34" s="62">
        <f t="shared" si="24"/>
        <v>-4.2048128837746113E-3</v>
      </c>
      <c r="N34" s="62">
        <f t="shared" si="24"/>
        <v>1.9183750355787232E-2</v>
      </c>
      <c r="O34" s="62">
        <f t="shared" si="24"/>
        <v>1.4898273391357408E-2</v>
      </c>
      <c r="P34" s="62">
        <f t="shared" si="24"/>
        <v>3.836788986018469E-2</v>
      </c>
      <c r="Q34" s="62"/>
      <c r="S34" s="62">
        <f t="shared" si="25"/>
        <v>5.2345321551969803E-3</v>
      </c>
      <c r="T34" s="62">
        <f t="shared" si="25"/>
        <v>-2.8194545190654008E-3</v>
      </c>
      <c r="U34" s="62">
        <f t="shared" si="25"/>
        <v>-7.81047432561921E-3</v>
      </c>
      <c r="V34" s="62">
        <f t="shared" si="25"/>
        <v>-5.3219529535046828E-3</v>
      </c>
      <c r="W34" s="62">
        <f t="shared" si="25"/>
        <v>-1.3218316675495778E-2</v>
      </c>
      <c r="X34" s="62">
        <f t="shared" si="25"/>
        <v>-8.2806655289069386E-3</v>
      </c>
    </row>
    <row r="35" spans="1:24" s="51" customFormat="1" outlineLevel="1" x14ac:dyDescent="0.2">
      <c r="B35" s="60">
        <v>2026</v>
      </c>
      <c r="C35" s="62">
        <f t="shared" si="23"/>
        <v>1.434692201737664E-2</v>
      </c>
      <c r="D35" s="62">
        <f t="shared" si="23"/>
        <v>1.5598549112579407E-2</v>
      </c>
      <c r="E35" s="62">
        <f t="shared" si="23"/>
        <v>1.2339240826140241E-3</v>
      </c>
      <c r="F35" s="62">
        <f t="shared" si="23"/>
        <v>2.1886770299997194E-2</v>
      </c>
      <c r="G35" s="62">
        <f t="shared" si="23"/>
        <v>2.3147700995575171E-2</v>
      </c>
      <c r="H35" s="62">
        <f t="shared" si="23"/>
        <v>3.7826721274016872E-2</v>
      </c>
      <c r="J35" s="51">
        <v>2026</v>
      </c>
      <c r="K35" s="62">
        <f t="shared" si="24"/>
        <v>2.7255505443048333E-2</v>
      </c>
      <c r="L35" s="62">
        <f t="shared" si="24"/>
        <v>1.7719207350190391E-2</v>
      </c>
      <c r="M35" s="62">
        <f t="shared" si="24"/>
        <v>-9.2832776678523077E-3</v>
      </c>
      <c r="N35" s="62">
        <f t="shared" si="24"/>
        <v>2.5491230781059748E-2</v>
      </c>
      <c r="O35" s="62">
        <f t="shared" si="24"/>
        <v>1.5971310939771444E-2</v>
      </c>
      <c r="P35" s="62">
        <f t="shared" si="24"/>
        <v>4.366212253507129E-2</v>
      </c>
      <c r="Q35" s="62"/>
      <c r="S35" s="62">
        <f t="shared" si="25"/>
        <v>-1.2908583425671694E-2</v>
      </c>
      <c r="T35" s="62">
        <f t="shared" si="25"/>
        <v>-2.1206582376109839E-3</v>
      </c>
      <c r="U35" s="62">
        <f t="shared" si="25"/>
        <v>1.0517201750466332E-2</v>
      </c>
      <c r="V35" s="62">
        <f t="shared" si="25"/>
        <v>-3.6044604810625547E-3</v>
      </c>
      <c r="W35" s="62">
        <f t="shared" si="25"/>
        <v>7.1763900558037275E-3</v>
      </c>
      <c r="X35" s="62">
        <f t="shared" si="25"/>
        <v>-5.8354012610544181E-3</v>
      </c>
    </row>
    <row r="36" spans="1:24" s="51" customFormat="1" outlineLevel="1" x14ac:dyDescent="0.2">
      <c r="B36" s="60">
        <v>2027</v>
      </c>
      <c r="C36" s="62">
        <f t="shared" si="23"/>
        <v>2.8156961971010697E-2</v>
      </c>
      <c r="D36" s="62">
        <f t="shared" si="23"/>
        <v>1.3208435221537806E-2</v>
      </c>
      <c r="E36" s="62">
        <f t="shared" si="23"/>
        <v>-1.4539148498120325E-2</v>
      </c>
      <c r="F36" s="62">
        <f t="shared" si="23"/>
        <v>1.9876175951602404E-2</v>
      </c>
      <c r="G36" s="62">
        <f t="shared" si="23"/>
        <v>5.0480447797467409E-3</v>
      </c>
      <c r="H36" s="62">
        <f t="shared" si="23"/>
        <v>3.3347144355648783E-2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26">C13/C$12</f>
        <v>1.0319598432293087</v>
      </c>
      <c r="D39" s="67">
        <f t="shared" ref="D39:G39" si="27">D13/D$12</f>
        <v>0.88200847197834276</v>
      </c>
      <c r="E39" s="67">
        <f t="shared" si="27"/>
        <v>0.85469262952933966</v>
      </c>
      <c r="F39" s="67">
        <f t="shared" si="27"/>
        <v>0.96314561566141688</v>
      </c>
      <c r="G39" s="67">
        <f t="shared" si="27"/>
        <v>0.82319345886931095</v>
      </c>
      <c r="H39" s="67">
        <f t="shared" ref="H39:H46" si="28">H13/H$12</f>
        <v>0.84950259276216644</v>
      </c>
      <c r="J39" s="51">
        <f>J13</f>
        <v>2020</v>
      </c>
      <c r="K39" s="67">
        <f t="shared" ref="K39:K45" si="29">K13/K$12</f>
        <v>1.0319598432293087</v>
      </c>
      <c r="L39" s="67">
        <f t="shared" ref="L39:O39" si="30">L13/L$12</f>
        <v>0.88200847197834276</v>
      </c>
      <c r="M39" s="67">
        <f t="shared" si="30"/>
        <v>0.85469262952933966</v>
      </c>
      <c r="N39" s="67">
        <f t="shared" si="30"/>
        <v>0.96314561566141688</v>
      </c>
      <c r="O39" s="67">
        <f t="shared" si="30"/>
        <v>0.82319345886931095</v>
      </c>
      <c r="P39" s="67">
        <f t="shared" ref="P39:P45" si="31">P13/P$12</f>
        <v>0.84950259276216644</v>
      </c>
      <c r="Q39" s="67"/>
      <c r="S39" s="67">
        <f t="shared" ref="S39:X45" si="32">C39-K39</f>
        <v>0</v>
      </c>
      <c r="T39" s="67">
        <f t="shared" si="32"/>
        <v>0</v>
      </c>
      <c r="U39" s="67">
        <f t="shared" si="32"/>
        <v>0</v>
      </c>
      <c r="V39" s="67">
        <f t="shared" si="32"/>
        <v>0</v>
      </c>
      <c r="W39" s="67">
        <f t="shared" si="32"/>
        <v>0</v>
      </c>
      <c r="X39" s="67">
        <f t="shared" si="32"/>
        <v>0</v>
      </c>
    </row>
    <row r="40" spans="1:24" s="51" customFormat="1" x14ac:dyDescent="0.2">
      <c r="B40" s="60">
        <f>B14</f>
        <v>2021</v>
      </c>
      <c r="C40" s="67">
        <f t="shared" si="26"/>
        <v>1.055035315322868</v>
      </c>
      <c r="D40" s="67">
        <f t="shared" ref="D40:G46" si="33">D14/D$12</f>
        <v>1.053838106334074</v>
      </c>
      <c r="E40" s="67">
        <f t="shared" si="33"/>
        <v>0.99886524273509492</v>
      </c>
      <c r="F40" s="67">
        <f t="shared" si="33"/>
        <v>1.1271484526173285</v>
      </c>
      <c r="G40" s="67">
        <f t="shared" si="33"/>
        <v>1.1258694127220947</v>
      </c>
      <c r="H40" s="67">
        <f t="shared" si="28"/>
        <v>1.1878319908636272</v>
      </c>
      <c r="J40" s="51">
        <f>J14</f>
        <v>2021</v>
      </c>
      <c r="K40" s="67">
        <f t="shared" si="29"/>
        <v>1.055035315322868</v>
      </c>
      <c r="L40" s="67">
        <f t="shared" ref="L40:O45" si="34">L14/L$12</f>
        <v>1.053838106334074</v>
      </c>
      <c r="M40" s="67">
        <f t="shared" si="34"/>
        <v>0.99886524273509492</v>
      </c>
      <c r="N40" s="67">
        <f t="shared" si="34"/>
        <v>1.1271484526173285</v>
      </c>
      <c r="O40" s="67">
        <f t="shared" si="34"/>
        <v>1.1258694127220947</v>
      </c>
      <c r="P40" s="67">
        <f t="shared" si="31"/>
        <v>1.1878319908636272</v>
      </c>
      <c r="Q40" s="67"/>
      <c r="S40" s="67">
        <f t="shared" si="32"/>
        <v>0</v>
      </c>
      <c r="T40" s="67">
        <f t="shared" si="32"/>
        <v>0</v>
      </c>
      <c r="U40" s="67">
        <f t="shared" si="32"/>
        <v>0</v>
      </c>
      <c r="V40" s="67">
        <f t="shared" si="32"/>
        <v>0</v>
      </c>
      <c r="W40" s="67">
        <f t="shared" si="32"/>
        <v>0</v>
      </c>
      <c r="X40" s="67">
        <f t="shared" si="32"/>
        <v>0</v>
      </c>
    </row>
    <row r="41" spans="1:24" s="51" customFormat="1" outlineLevel="1" x14ac:dyDescent="0.2">
      <c r="B41" s="60">
        <f>B15</f>
        <v>2022</v>
      </c>
      <c r="C41" s="67">
        <f t="shared" si="26"/>
        <v>1.05998784398382</v>
      </c>
      <c r="D41" s="67">
        <f t="shared" si="33"/>
        <v>0.99293449201608086</v>
      </c>
      <c r="E41" s="67">
        <f t="shared" si="33"/>
        <v>0.93674139533928247</v>
      </c>
      <c r="F41" s="67">
        <f t="shared" si="33"/>
        <v>1.2550040802149758</v>
      </c>
      <c r="G41" s="67">
        <f t="shared" si="33"/>
        <v>1.1756142732570691</v>
      </c>
      <c r="H41" s="67">
        <f t="shared" si="28"/>
        <v>1.2461368388663661</v>
      </c>
      <c r="J41" s="51">
        <f>J15</f>
        <v>2022</v>
      </c>
      <c r="K41" s="67">
        <f t="shared" si="29"/>
        <v>1.05998784398382</v>
      </c>
      <c r="L41" s="67">
        <f t="shared" si="34"/>
        <v>0.99293449201608086</v>
      </c>
      <c r="M41" s="67">
        <f t="shared" si="34"/>
        <v>0.93674139533928247</v>
      </c>
      <c r="N41" s="67">
        <f t="shared" si="34"/>
        <v>1.2550040802149758</v>
      </c>
      <c r="O41" s="67">
        <f t="shared" si="34"/>
        <v>1.1756142732570691</v>
      </c>
      <c r="P41" s="67">
        <f t="shared" si="31"/>
        <v>1.2461368388663661</v>
      </c>
      <c r="Q41" s="67"/>
      <c r="S41" s="67">
        <f t="shared" si="32"/>
        <v>0</v>
      </c>
      <c r="T41" s="67">
        <f t="shared" si="32"/>
        <v>0</v>
      </c>
      <c r="U41" s="67">
        <f t="shared" si="32"/>
        <v>0</v>
      </c>
      <c r="V41" s="67">
        <f t="shared" si="32"/>
        <v>0</v>
      </c>
      <c r="W41" s="67">
        <f t="shared" si="32"/>
        <v>0</v>
      </c>
      <c r="X41" s="67">
        <f t="shared" si="32"/>
        <v>0</v>
      </c>
    </row>
    <row r="42" spans="1:24" s="51" customFormat="1" outlineLevel="1" x14ac:dyDescent="0.2">
      <c r="B42" s="60">
        <v>2023</v>
      </c>
      <c r="C42" s="67">
        <f t="shared" si="26"/>
        <v>1.0569237571690409</v>
      </c>
      <c r="D42" s="67">
        <f t="shared" si="33"/>
        <v>0.96171307073126133</v>
      </c>
      <c r="E42" s="67">
        <f t="shared" si="33"/>
        <v>0.90991716687985125</v>
      </c>
      <c r="F42" s="67">
        <f t="shared" si="33"/>
        <v>1.2911747825248083</v>
      </c>
      <c r="G42" s="67">
        <f t="shared" si="33"/>
        <v>1.1748621000616812</v>
      </c>
      <c r="H42" s="67">
        <f t="shared" si="28"/>
        <v>1.2417396649527019</v>
      </c>
      <c r="J42" s="51">
        <v>2023</v>
      </c>
      <c r="K42" s="67">
        <f t="shared" si="29"/>
        <v>1.0569237571690409</v>
      </c>
      <c r="L42" s="67">
        <f t="shared" si="34"/>
        <v>0.96171307073126133</v>
      </c>
      <c r="M42" s="67">
        <f t="shared" si="34"/>
        <v>0.90991716687985125</v>
      </c>
      <c r="N42" s="67">
        <f t="shared" si="34"/>
        <v>1.2911747825248083</v>
      </c>
      <c r="O42" s="67">
        <f t="shared" si="34"/>
        <v>1.1748621000616812</v>
      </c>
      <c r="P42" s="67">
        <f t="shared" si="31"/>
        <v>1.2417396649527019</v>
      </c>
      <c r="Q42" s="67"/>
      <c r="S42" s="67">
        <f t="shared" si="32"/>
        <v>0</v>
      </c>
      <c r="T42" s="67">
        <f t="shared" si="32"/>
        <v>0</v>
      </c>
      <c r="U42" s="67">
        <f t="shared" si="32"/>
        <v>0</v>
      </c>
      <c r="V42" s="67">
        <f t="shared" si="32"/>
        <v>0</v>
      </c>
      <c r="W42" s="67">
        <f t="shared" si="32"/>
        <v>0</v>
      </c>
      <c r="X42" s="67">
        <f t="shared" si="32"/>
        <v>0</v>
      </c>
    </row>
    <row r="43" spans="1:24" s="51" customFormat="1" outlineLevel="1" x14ac:dyDescent="0.2">
      <c r="B43" s="60">
        <v>2024</v>
      </c>
      <c r="C43" s="67">
        <f t="shared" si="26"/>
        <v>1.0771749837570472</v>
      </c>
      <c r="D43" s="67">
        <f t="shared" si="33"/>
        <v>0.94360019227085945</v>
      </c>
      <c r="E43" s="67">
        <f t="shared" si="33"/>
        <v>0.87599527142721412</v>
      </c>
      <c r="F43" s="67">
        <f t="shared" si="33"/>
        <v>1.2801451652956104</v>
      </c>
      <c r="G43" s="67">
        <f t="shared" si="33"/>
        <v>1.1214011115393641</v>
      </c>
      <c r="H43" s="67">
        <f t="shared" si="28"/>
        <v>1.2079452241075492</v>
      </c>
      <c r="J43" s="51">
        <v>2024</v>
      </c>
      <c r="K43" s="67">
        <f t="shared" si="29"/>
        <v>1.0760421688009556</v>
      </c>
      <c r="L43" s="67">
        <f t="shared" si="34"/>
        <v>0.95609965689523513</v>
      </c>
      <c r="M43" s="67">
        <f t="shared" si="34"/>
        <v>0.88853363243247818</v>
      </c>
      <c r="N43" s="67">
        <f t="shared" si="34"/>
        <v>1.2813174069155535</v>
      </c>
      <c r="O43" s="67">
        <f t="shared" si="34"/>
        <v>1.1384936098656406</v>
      </c>
      <c r="P43" s="67">
        <f t="shared" si="31"/>
        <v>1.2250671331258531</v>
      </c>
      <c r="Q43" s="67"/>
      <c r="S43" s="67">
        <f t="shared" si="32"/>
        <v>1.1328149560916323E-3</v>
      </c>
      <c r="T43" s="67">
        <f t="shared" si="32"/>
        <v>-1.2499464624375678E-2</v>
      </c>
      <c r="U43" s="67">
        <f t="shared" si="32"/>
        <v>-1.2538361005264065E-2</v>
      </c>
      <c r="V43" s="67">
        <f t="shared" si="32"/>
        <v>-1.1722416199431152E-3</v>
      </c>
      <c r="W43" s="67">
        <f t="shared" si="32"/>
        <v>-1.7092498326276573E-2</v>
      </c>
      <c r="X43" s="67">
        <f t="shared" si="32"/>
        <v>-1.7121909018303905E-2</v>
      </c>
    </row>
    <row r="44" spans="1:24" s="51" customFormat="1" outlineLevel="1" x14ac:dyDescent="0.2">
      <c r="B44" s="60">
        <v>2025</v>
      </c>
      <c r="C44" s="67">
        <f t="shared" si="26"/>
        <v>1.107723262004066</v>
      </c>
      <c r="D44" s="67">
        <f t="shared" si="33"/>
        <v>0.9587011813890064</v>
      </c>
      <c r="E44" s="67">
        <f t="shared" si="33"/>
        <v>0.86546993664694516</v>
      </c>
      <c r="F44" s="67">
        <f t="shared" si="33"/>
        <v>1.2978902782224495</v>
      </c>
      <c r="G44" s="67">
        <f t="shared" si="33"/>
        <v>1.1232850168678694</v>
      </c>
      <c r="H44" s="67">
        <f t="shared" si="28"/>
        <v>1.2442889430451685</v>
      </c>
      <c r="J44" s="51">
        <v>2025</v>
      </c>
      <c r="K44" s="67">
        <f t="shared" si="29"/>
        <v>1.1009257435080586</v>
      </c>
      <c r="L44" s="67">
        <f t="shared" si="34"/>
        <v>0.97409636179911696</v>
      </c>
      <c r="M44" s="67">
        <f t="shared" si="34"/>
        <v>0.88479751476715907</v>
      </c>
      <c r="N44" s="67">
        <f t="shared" si="34"/>
        <v>1.3058978801763461</v>
      </c>
      <c r="O44" s="67">
        <f t="shared" si="34"/>
        <v>1.1554551989197324</v>
      </c>
      <c r="P44" s="67">
        <f t="shared" si="31"/>
        <v>1.272070373960958</v>
      </c>
      <c r="Q44" s="67"/>
      <c r="S44" s="67">
        <f t="shared" si="32"/>
        <v>6.7975184960074042E-3</v>
      </c>
      <c r="T44" s="67">
        <f t="shared" si="32"/>
        <v>-1.5395180410110565E-2</v>
      </c>
      <c r="U44" s="67">
        <f t="shared" si="32"/>
        <v>-1.9327578120213906E-2</v>
      </c>
      <c r="V44" s="67">
        <f t="shared" si="32"/>
        <v>-8.0076019538966037E-3</v>
      </c>
      <c r="W44" s="67">
        <f t="shared" si="32"/>
        <v>-3.217018205186295E-2</v>
      </c>
      <c r="X44" s="67">
        <f t="shared" si="32"/>
        <v>-2.7781430915789551E-2</v>
      </c>
    </row>
    <row r="45" spans="1:24" s="51" customFormat="1" outlineLevel="1" x14ac:dyDescent="0.2">
      <c r="B45" s="60">
        <v>2026</v>
      </c>
      <c r="C45" s="67">
        <f t="shared" si="26"/>
        <v>1.1236156812608722</v>
      </c>
      <c r="D45" s="67">
        <f t="shared" si="33"/>
        <v>0.97365552885119067</v>
      </c>
      <c r="E45" s="67">
        <f t="shared" si="33"/>
        <v>0.86653786084455231</v>
      </c>
      <c r="F45" s="67">
        <f t="shared" si="33"/>
        <v>1.3262969046165038</v>
      </c>
      <c r="G45" s="67">
        <f t="shared" si="33"/>
        <v>1.1492864825711364</v>
      </c>
      <c r="H45" s="67">
        <f t="shared" si="28"/>
        <v>1.291356314078079</v>
      </c>
      <c r="J45" s="51">
        <v>2026</v>
      </c>
      <c r="K45" s="67">
        <f t="shared" si="29"/>
        <v>1.1309320311026343</v>
      </c>
      <c r="L45" s="67">
        <f t="shared" si="34"/>
        <v>0.9913565772129016</v>
      </c>
      <c r="M45" s="67">
        <f t="shared" si="34"/>
        <v>0.8765836937577498</v>
      </c>
      <c r="N45" s="67">
        <f t="shared" si="34"/>
        <v>1.3391868244164182</v>
      </c>
      <c r="O45" s="67">
        <f t="shared" si="34"/>
        <v>1.1739093331786548</v>
      </c>
      <c r="P45" s="67">
        <f t="shared" si="31"/>
        <v>1.3276116665020754</v>
      </c>
      <c r="Q45" s="67"/>
      <c r="S45" s="67">
        <f t="shared" si="32"/>
        <v>-7.3163498417621042E-3</v>
      </c>
      <c r="T45" s="67">
        <f t="shared" si="32"/>
        <v>-1.7701048361710936E-2</v>
      </c>
      <c r="U45" s="67">
        <f t="shared" si="32"/>
        <v>-1.0045832913197494E-2</v>
      </c>
      <c r="V45" s="67">
        <f t="shared" si="32"/>
        <v>-1.2889919799914384E-2</v>
      </c>
      <c r="W45" s="67">
        <f t="shared" si="32"/>
        <v>-2.4622850607518343E-2</v>
      </c>
      <c r="X45" s="67">
        <f t="shared" si="32"/>
        <v>-3.6255352423996356E-2</v>
      </c>
    </row>
    <row r="46" spans="1:24" s="51" customFormat="1" outlineLevel="1" x14ac:dyDescent="0.2">
      <c r="B46" s="60">
        <v>2027</v>
      </c>
      <c r="C46" s="67">
        <f t="shared" si="26"/>
        <v>1.1552532852681658</v>
      </c>
      <c r="D46" s="67">
        <f t="shared" si="33"/>
        <v>0.98651599483211383</v>
      </c>
      <c r="E46" s="67">
        <f t="shared" si="33"/>
        <v>0.85393913820648992</v>
      </c>
      <c r="F46" s="67">
        <f t="shared" si="33"/>
        <v>1.352658615256727</v>
      </c>
      <c r="G46" s="67">
        <f t="shared" si="33"/>
        <v>1.1550881321999131</v>
      </c>
      <c r="H46" s="67">
        <f t="shared" si="28"/>
        <v>1.3344193594982194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38:P38"/>
    <mergeCell ref="S38:X38"/>
    <mergeCell ref="C5:H5"/>
    <mergeCell ref="K5:P5"/>
    <mergeCell ref="S5:X5"/>
    <mergeCell ref="C22:H22"/>
    <mergeCell ref="K22:P22"/>
    <mergeCell ref="S22:X2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8D03B-BF50-499A-A27D-4E6EDACD1F45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33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23456.452248340178</v>
      </c>
      <c r="D6" s="61">
        <v>14478.144239576453</v>
      </c>
      <c r="E6" s="62">
        <f t="shared" ref="E6:E10" si="0">D6/C6</f>
        <v>0.61723503990681083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23456.452248340178</v>
      </c>
      <c r="L6" s="61">
        <v>14478.144239576453</v>
      </c>
      <c r="M6" s="62">
        <v>0.61723503990681083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23926.876221789218</v>
      </c>
      <c r="D7" s="61">
        <v>13705.85337094934</v>
      </c>
      <c r="E7" s="62">
        <f t="shared" si="0"/>
        <v>0.57282251322335109</v>
      </c>
      <c r="F7" s="63">
        <v>114.10093619351393</v>
      </c>
      <c r="G7" s="63">
        <f t="shared" si="1"/>
        <v>65.359585031505887</v>
      </c>
      <c r="H7" s="64">
        <f t="shared" si="2"/>
        <v>570805505.84906721</v>
      </c>
      <c r="J7" s="51">
        <v>2014</v>
      </c>
      <c r="K7" s="61">
        <v>23926.876221789218</v>
      </c>
      <c r="L7" s="61">
        <v>13705.85337094934</v>
      </c>
      <c r="M7" s="62">
        <v>0.57282251322335109</v>
      </c>
      <c r="N7" s="63">
        <v>114.10093619351393</v>
      </c>
      <c r="O7" s="63">
        <v>65.359585031505887</v>
      </c>
      <c r="P7" s="64">
        <v>570805505.84906721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24315</v>
      </c>
      <c r="D8" s="61">
        <v>14166.398812365178</v>
      </c>
      <c r="E8" s="62">
        <f t="shared" si="0"/>
        <v>0.58261973318384441</v>
      </c>
      <c r="F8" s="63">
        <v>119.74856246289394</v>
      </c>
      <c r="G8" s="63">
        <f t="shared" si="1"/>
        <v>69.767875511280195</v>
      </c>
      <c r="H8" s="64">
        <f t="shared" si="2"/>
        <v>619188150.96572399</v>
      </c>
      <c r="J8" s="51">
        <v>2015</v>
      </c>
      <c r="K8" s="61">
        <v>24315</v>
      </c>
      <c r="L8" s="61">
        <v>14166.398812365178</v>
      </c>
      <c r="M8" s="62">
        <v>0.58261973318384441</v>
      </c>
      <c r="N8" s="63">
        <v>119.74856246289394</v>
      </c>
      <c r="O8" s="63">
        <v>69.767875511280195</v>
      </c>
      <c r="P8" s="64">
        <v>619188150.96572399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24295.5</v>
      </c>
      <c r="D9" s="61">
        <v>14583.947428793157</v>
      </c>
      <c r="E9" s="62">
        <f t="shared" si="0"/>
        <v>0.60027360740849778</v>
      </c>
      <c r="F9" s="63">
        <v>128.03542043781636</v>
      </c>
      <c r="G9" s="63">
        <f t="shared" si="1"/>
        <v>76.856283702271725</v>
      </c>
      <c r="H9" s="64">
        <f t="shared" si="2"/>
        <v>681550571.85131812</v>
      </c>
      <c r="J9" s="51">
        <v>2016</v>
      </c>
      <c r="K9" s="61">
        <v>24295.5</v>
      </c>
      <c r="L9" s="61">
        <v>14583.947428793157</v>
      </c>
      <c r="M9" s="62">
        <v>0.60027360740849778</v>
      </c>
      <c r="N9" s="63">
        <v>128.03542043781636</v>
      </c>
      <c r="O9" s="63">
        <v>76.856283702271725</v>
      </c>
      <c r="P9" s="64">
        <v>681550571.85131812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24537.916666666668</v>
      </c>
      <c r="D10" s="61">
        <v>14873.621491159853</v>
      </c>
      <c r="E10" s="62">
        <f t="shared" si="0"/>
        <v>0.60614850450465507</v>
      </c>
      <c r="F10" s="63">
        <v>130.833587477403</v>
      </c>
      <c r="G10" s="63">
        <f t="shared" si="1"/>
        <v>79.304583388406797</v>
      </c>
      <c r="H10" s="64">
        <f t="shared" si="2"/>
        <v>710278779.34134698</v>
      </c>
      <c r="J10" s="51">
        <v>2017</v>
      </c>
      <c r="K10" s="61">
        <v>24537.916666666668</v>
      </c>
      <c r="L10" s="61">
        <v>14873.621491159853</v>
      </c>
      <c r="M10" s="62">
        <v>0.60614850450465507</v>
      </c>
      <c r="N10" s="63">
        <v>130.833587477403</v>
      </c>
      <c r="O10" s="63">
        <v>79.304583388406797</v>
      </c>
      <c r="P10" s="64">
        <v>710278779.34134698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24859.75</v>
      </c>
      <c r="D11" s="61">
        <v>15376.350564410503</v>
      </c>
      <c r="E11" s="62">
        <f>D11/C11</f>
        <v>0.61852394189042537</v>
      </c>
      <c r="F11" s="63">
        <v>136.23766547310751</v>
      </c>
      <c r="G11" s="63">
        <f>(H11/365)/C11</f>
        <v>84.266257882375569</v>
      </c>
      <c r="H11" s="64">
        <f>D11*F11*365</f>
        <v>764615908.10285592</v>
      </c>
      <c r="J11" s="51">
        <v>2018</v>
      </c>
      <c r="K11" s="61">
        <v>24859.75</v>
      </c>
      <c r="L11" s="61">
        <v>15376.350564410503</v>
      </c>
      <c r="M11" s="62">
        <v>0.61852394189042537</v>
      </c>
      <c r="N11" s="63">
        <v>136.23766547310751</v>
      </c>
      <c r="O11" s="63">
        <v>84.266257882375569</v>
      </c>
      <c r="P11" s="64">
        <v>764615908.10285592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26397.666666666668</v>
      </c>
      <c r="D12" s="61">
        <v>16246.356020666668</v>
      </c>
      <c r="E12" s="62">
        <f t="shared" ref="E12:E16" si="3">D12/C12</f>
        <v>0.61544666904903211</v>
      </c>
      <c r="F12" s="63">
        <v>134.36826864133468</v>
      </c>
      <c r="G12" s="63">
        <f t="shared" ref="G12:G16" si="4">(H12/365)/C12</f>
        <v>82.696503361194942</v>
      </c>
      <c r="H12" s="64">
        <f t="shared" ref="H12:H16" si="5">D12*F12*365</f>
        <v>796793076.53311181</v>
      </c>
      <c r="J12" s="51">
        <v>2019</v>
      </c>
      <c r="K12" s="61">
        <v>26397.666666666668</v>
      </c>
      <c r="L12" s="61">
        <v>16246.356020666668</v>
      </c>
      <c r="M12" s="62">
        <v>0.61544666904903211</v>
      </c>
      <c r="N12" s="63">
        <v>134.36826864133468</v>
      </c>
      <c r="O12" s="63">
        <v>82.696503361194942</v>
      </c>
      <c r="P12" s="64">
        <v>796793076.53311181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23893</v>
      </c>
      <c r="D13" s="61">
        <v>11375.421051083331</v>
      </c>
      <c r="E13" s="62">
        <f t="shared" si="3"/>
        <v>0.47609848286457668</v>
      </c>
      <c r="F13" s="63">
        <v>118.49210449491117</v>
      </c>
      <c r="G13" s="63">
        <f t="shared" si="4"/>
        <v>56.413911181458097</v>
      </c>
      <c r="H13" s="64">
        <f t="shared" si="5"/>
        <v>491982616.64838105</v>
      </c>
      <c r="J13" s="51">
        <v>2020</v>
      </c>
      <c r="K13" s="61">
        <v>23893</v>
      </c>
      <c r="L13" s="61">
        <v>11375.421051083331</v>
      </c>
      <c r="M13" s="62">
        <v>0.47609848286457668</v>
      </c>
      <c r="N13" s="63">
        <v>118.49210449491117</v>
      </c>
      <c r="O13" s="63">
        <v>56.413911181458097</v>
      </c>
      <c r="P13" s="64">
        <v>491982616.64838105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27355.583333333332</v>
      </c>
      <c r="D14" s="61">
        <v>15566.877458488338</v>
      </c>
      <c r="E14" s="62">
        <f t="shared" si="3"/>
        <v>0.56905668100010076</v>
      </c>
      <c r="F14" s="63">
        <v>143.70537942417943</v>
      </c>
      <c r="G14" s="63">
        <f t="shared" si="4"/>
        <v>81.776506256983708</v>
      </c>
      <c r="H14" s="64">
        <f t="shared" si="5"/>
        <v>816521071.54194689</v>
      </c>
      <c r="J14" s="51">
        <v>2021</v>
      </c>
      <c r="K14" s="61">
        <v>27355.583333333332</v>
      </c>
      <c r="L14" s="61">
        <v>15566.877458488338</v>
      </c>
      <c r="M14" s="62">
        <v>0.56905668100010076</v>
      </c>
      <c r="N14" s="63">
        <v>143.70537942417943</v>
      </c>
      <c r="O14" s="63">
        <v>81.776506256983708</v>
      </c>
      <c r="P14" s="64">
        <v>816521071.54194689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27786.833333333332</v>
      </c>
      <c r="D15" s="61">
        <v>17101.899308755746</v>
      </c>
      <c r="E15" s="62">
        <f t="shared" si="3"/>
        <v>0.61546773263436805</v>
      </c>
      <c r="F15" s="63">
        <v>174.27586264475428</v>
      </c>
      <c r="G15" s="63">
        <f t="shared" si="4"/>
        <v>107.26117003486547</v>
      </c>
      <c r="H15" s="64">
        <f t="shared" si="5"/>
        <v>1087863613.0374541</v>
      </c>
      <c r="J15" s="51">
        <v>2022</v>
      </c>
      <c r="K15" s="61">
        <v>27786.833333333332</v>
      </c>
      <c r="L15" s="61">
        <v>17101.899308755746</v>
      </c>
      <c r="M15" s="62">
        <v>0.61546773263436805</v>
      </c>
      <c r="N15" s="63">
        <v>174.27586264475428</v>
      </c>
      <c r="O15" s="63">
        <v>107.26117003486547</v>
      </c>
      <c r="P15" s="64">
        <v>1087863613.0374541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27870.806451612905</v>
      </c>
      <c r="D16" s="61">
        <v>16917.991064861897</v>
      </c>
      <c r="E16" s="65">
        <f t="shared" si="3"/>
        <v>0.60701476630156281</v>
      </c>
      <c r="F16" s="63">
        <v>180.24479902742135</v>
      </c>
      <c r="G16" s="63">
        <f t="shared" si="4"/>
        <v>109.41125455870232</v>
      </c>
      <c r="H16" s="64">
        <f t="shared" si="5"/>
        <v>1113023663.2933161</v>
      </c>
      <c r="J16" s="51">
        <v>2023</v>
      </c>
      <c r="K16" s="61">
        <v>27870.806451612905</v>
      </c>
      <c r="L16" s="61">
        <v>16917.991064861897</v>
      </c>
      <c r="M16" s="65">
        <v>0.60701476630156281</v>
      </c>
      <c r="N16" s="63">
        <v>180.24479902742135</v>
      </c>
      <c r="O16" s="63">
        <v>109.41125455870232</v>
      </c>
      <c r="P16" s="64">
        <v>1113023663.2933161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28168</v>
      </c>
      <c r="D17" s="61">
        <v>16269.20369144006</v>
      </c>
      <c r="E17" s="65">
        <f t="shared" ref="E17" si="7">D17/C17</f>
        <v>0.57757752383698024</v>
      </c>
      <c r="F17" s="63">
        <v>178.23267306364528</v>
      </c>
      <c r="G17" s="63">
        <f t="shared" ref="G17" si="8">(H17/365)/C17</f>
        <v>102.94318597494629</v>
      </c>
      <c r="H17" s="64">
        <f t="shared" ref="H17" si="9">D17*F17*365</f>
        <v>1058391836.8279349</v>
      </c>
      <c r="J17" s="51">
        <v>2024</v>
      </c>
      <c r="K17" s="61">
        <v>28145.166666666668</v>
      </c>
      <c r="L17" s="61">
        <v>16426.073798453672</v>
      </c>
      <c r="M17" s="65">
        <v>0.58361970255829609</v>
      </c>
      <c r="N17" s="63">
        <v>181.12046693301897</v>
      </c>
      <c r="O17" s="63">
        <v>105.70547303866823</v>
      </c>
      <c r="P17" s="64">
        <v>1085910827.0320375</v>
      </c>
      <c r="Q17" s="61"/>
      <c r="R17" s="59"/>
      <c r="S17" s="61">
        <f t="shared" si="6"/>
        <v>22.833333333332121</v>
      </c>
      <c r="T17" s="61">
        <f t="shared" si="6"/>
        <v>-156.87010701361214</v>
      </c>
      <c r="U17" s="65">
        <f t="shared" si="6"/>
        <v>-6.0421787213158495E-3</v>
      </c>
      <c r="V17" s="63">
        <f t="shared" si="6"/>
        <v>-2.8877938693736951</v>
      </c>
      <c r="W17" s="63">
        <f t="shared" si="6"/>
        <v>-2.7622870637219421</v>
      </c>
      <c r="X17" s="64">
        <f t="shared" si="6"/>
        <v>-27518990.204102635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29041.916666666668</v>
      </c>
      <c r="D18" s="61">
        <v>16598.08541687168</v>
      </c>
      <c r="E18" s="65">
        <f t="shared" ref="E18" si="10">D18/C18</f>
        <v>0.57152169422489951</v>
      </c>
      <c r="F18" s="63">
        <v>181.24712668662292</v>
      </c>
      <c r="G18" s="63">
        <f t="shared" ref="G18" si="11">(H18/365)/C18</f>
        <v>103.58666491733372</v>
      </c>
      <c r="H18" s="64">
        <f t="shared" ref="H18" si="12">D18*F18*365</f>
        <v>1098049680.9621024</v>
      </c>
      <c r="J18" s="51">
        <v>2025</v>
      </c>
      <c r="K18" s="61">
        <v>28770.083333333332</v>
      </c>
      <c r="L18" s="61">
        <v>16718.637045280568</v>
      </c>
      <c r="M18" s="65">
        <v>0.58111187414984555</v>
      </c>
      <c r="N18" s="63">
        <v>184.34872682628665</v>
      </c>
      <c r="O18" s="63">
        <v>107.12723414316133</v>
      </c>
      <c r="P18" s="64">
        <v>1124951700.5524161</v>
      </c>
      <c r="Q18" s="61"/>
      <c r="R18" s="59"/>
      <c r="S18" s="61">
        <f t="shared" si="6"/>
        <v>271.83333333333576</v>
      </c>
      <c r="T18" s="61">
        <f t="shared" si="6"/>
        <v>-120.55162840888806</v>
      </c>
      <c r="U18" s="65">
        <f t="shared" si="6"/>
        <v>-9.5901799249460407E-3</v>
      </c>
      <c r="V18" s="63">
        <f t="shared" si="6"/>
        <v>-3.1016001396637307</v>
      </c>
      <c r="W18" s="63">
        <f t="shared" si="6"/>
        <v>-3.5405692258276105</v>
      </c>
      <c r="X18" s="64">
        <f t="shared" si="6"/>
        <v>-26902019.590313673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29417.614583333332</v>
      </c>
      <c r="D19" s="61">
        <v>16901.424812432262</v>
      </c>
      <c r="E19" s="65">
        <f t="shared" ref="E19" si="13">D19/C19</f>
        <v>0.57453417116994365</v>
      </c>
      <c r="F19" s="63">
        <v>185.21283138579795</v>
      </c>
      <c r="G19" s="63">
        <f t="shared" ref="G19" si="14">(H19/365)/C19</f>
        <v>106.41110057027794</v>
      </c>
      <c r="H19" s="64">
        <f t="shared" ref="H19" si="15">D19*F19*365</f>
        <v>1142581671.5471368</v>
      </c>
      <c r="J19" s="51">
        <v>2026</v>
      </c>
      <c r="K19" s="61">
        <v>29274.550000000003</v>
      </c>
      <c r="L19" s="61">
        <v>16992.334254566977</v>
      </c>
      <c r="M19" s="65">
        <v>0.58044732556322731</v>
      </c>
      <c r="N19" s="63">
        <v>189.3409871689112</v>
      </c>
      <c r="O19" s="63">
        <v>109.90246962169584</v>
      </c>
      <c r="P19" s="64">
        <v>1174331049.8532929</v>
      </c>
      <c r="Q19" s="61"/>
      <c r="R19" s="59"/>
      <c r="S19" s="61">
        <f t="shared" si="6"/>
        <v>143.06458333332921</v>
      </c>
      <c r="T19" s="61">
        <f t="shared" si="6"/>
        <v>-90.909442134714482</v>
      </c>
      <c r="U19" s="65">
        <f t="shared" si="6"/>
        <v>-5.9131543932836594E-3</v>
      </c>
      <c r="V19" s="63">
        <f t="shared" si="6"/>
        <v>-4.1281557831132432</v>
      </c>
      <c r="W19" s="63">
        <f t="shared" si="6"/>
        <v>-3.4913690514179052</v>
      </c>
      <c r="X19" s="64">
        <f t="shared" si="6"/>
        <v>-31749378.306156158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29787.052083333332</v>
      </c>
      <c r="D20" s="61">
        <v>17164.886158038553</v>
      </c>
      <c r="E20" s="65">
        <f t="shared" ref="E20" si="16">D20/C20</f>
        <v>0.57625326970985402</v>
      </c>
      <c r="F20" s="63">
        <v>188.99775198232243</v>
      </c>
      <c r="G20" s="63">
        <f t="shared" ref="G20" si="17">(H20/365)/C20</f>
        <v>108.91057254762535</v>
      </c>
      <c r="H20" s="64">
        <f t="shared" ref="H20" si="18">D20*F20*365</f>
        <v>1184105587.3691459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9">B7</f>
        <v>2014</v>
      </c>
      <c r="C23" s="62">
        <f t="shared" ref="C23:H36" si="20">C7/C6-1</f>
        <v>2.0055205641011931E-2</v>
      </c>
      <c r="D23" s="62">
        <f t="shared" si="20"/>
        <v>-5.3341841043138105E-2</v>
      </c>
      <c r="E23" s="62">
        <f t="shared" si="20"/>
        <v>-7.1953994527214626E-2</v>
      </c>
      <c r="F23" s="62" t="e">
        <f t="shared" si="20"/>
        <v>#DIV/0!</v>
      </c>
      <c r="G23" s="62" t="e">
        <f t="shared" si="20"/>
        <v>#DIV/0!</v>
      </c>
      <c r="H23" s="62" t="e">
        <f t="shared" si="20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9"/>
        <v>2015</v>
      </c>
      <c r="C24" s="62">
        <f t="shared" si="20"/>
        <v>1.6221247379435644E-2</v>
      </c>
      <c r="D24" s="62">
        <f t="shared" si="20"/>
        <v>3.3602098968313898E-2</v>
      </c>
      <c r="E24" s="62">
        <f t="shared" si="20"/>
        <v>1.7103412897239378E-2</v>
      </c>
      <c r="F24" s="62">
        <f t="shared" si="20"/>
        <v>4.9496756624342719E-2</v>
      </c>
      <c r="G24" s="62">
        <f t="shared" si="20"/>
        <v>6.7446732987202163E-2</v>
      </c>
      <c r="H24" s="62">
        <f t="shared" si="20"/>
        <v>8.47620505073583E-2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9"/>
        <v>2016</v>
      </c>
      <c r="C25" s="62">
        <f t="shared" si="20"/>
        <v>-8.0197409006788067E-4</v>
      </c>
      <c r="D25" s="62">
        <f t="shared" si="20"/>
        <v>2.9474577269667179E-2</v>
      </c>
      <c r="E25" s="62">
        <f t="shared" si="20"/>
        <v>3.0300851857832045E-2</v>
      </c>
      <c r="F25" s="62">
        <f t="shared" si="20"/>
        <v>6.9202149942219293E-2</v>
      </c>
      <c r="G25" s="62">
        <f t="shared" si="20"/>
        <v>0.10159988589369418</v>
      </c>
      <c r="H25" s="62">
        <f t="shared" si="20"/>
        <v>0.10071643132758568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9"/>
        <v>2017</v>
      </c>
      <c r="C26" s="62">
        <f t="shared" si="20"/>
        <v>9.9778422615985907E-3</v>
      </c>
      <c r="D26" s="62">
        <f t="shared" si="20"/>
        <v>1.9862527877383185E-2</v>
      </c>
      <c r="E26" s="62">
        <f t="shared" si="20"/>
        <v>9.7870321527551152E-3</v>
      </c>
      <c r="F26" s="62">
        <f t="shared" si="20"/>
        <v>2.1854632335476687E-2</v>
      </c>
      <c r="G26" s="62">
        <f t="shared" si="20"/>
        <v>3.1855556477585756E-2</v>
      </c>
      <c r="H26" s="62">
        <f t="shared" si="20"/>
        <v>4.2151248456873125E-2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9"/>
        <v>2018</v>
      </c>
      <c r="C27" s="62">
        <f t="shared" si="20"/>
        <v>1.3115756227606967E-2</v>
      </c>
      <c r="D27" s="62">
        <f t="shared" si="20"/>
        <v>3.3800044834369825E-2</v>
      </c>
      <c r="E27" s="62">
        <f t="shared" si="20"/>
        <v>2.0416510630317353E-2</v>
      </c>
      <c r="F27" s="62">
        <f t="shared" si="20"/>
        <v>4.1304974509224435E-2</v>
      </c>
      <c r="G27" s="62">
        <f t="shared" si="20"/>
        <v>6.2564788590694365E-2</v>
      </c>
      <c r="H27" s="62">
        <f t="shared" si="20"/>
        <v>7.650112933388864E-2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9"/>
        <v>2019</v>
      </c>
      <c r="C28" s="62">
        <f t="shared" si="20"/>
        <v>6.1863722147916578E-2</v>
      </c>
      <c r="D28" s="62">
        <f t="shared" si="20"/>
        <v>5.658075058914469E-2</v>
      </c>
      <c r="E28" s="62">
        <f t="shared" si="20"/>
        <v>-4.9751879159083412E-3</v>
      </c>
      <c r="F28" s="62">
        <f t="shared" si="20"/>
        <v>-1.3721585915914325E-2</v>
      </c>
      <c r="G28" s="62">
        <f t="shared" si="20"/>
        <v>-1.8628506363386754E-2</v>
      </c>
      <c r="H28" s="62">
        <f t="shared" si="20"/>
        <v>4.2082787042834413E-2</v>
      </c>
      <c r="J28" s="51">
        <v>2019</v>
      </c>
      <c r="K28" s="62">
        <f t="shared" ref="K28:P35" si="21">K12/K11-1</f>
        <v>6.1863722147916578E-2</v>
      </c>
      <c r="L28" s="62">
        <f t="shared" si="21"/>
        <v>5.658075058914469E-2</v>
      </c>
      <c r="M28" s="62">
        <f t="shared" si="21"/>
        <v>-4.9751879159083412E-3</v>
      </c>
      <c r="N28" s="62">
        <f t="shared" si="21"/>
        <v>-1.3721585915914325E-2</v>
      </c>
      <c r="O28" s="62">
        <f t="shared" si="21"/>
        <v>-1.8628506363386754E-2</v>
      </c>
      <c r="P28" s="62">
        <f t="shared" si="21"/>
        <v>4.2082787042834413E-2</v>
      </c>
      <c r="Q28" s="62"/>
      <c r="S28" s="62">
        <f t="shared" ref="S28:X35" si="22">C28-K28</f>
        <v>0</v>
      </c>
      <c r="T28" s="62">
        <f t="shared" si="22"/>
        <v>0</v>
      </c>
      <c r="U28" s="62">
        <f t="shared" si="22"/>
        <v>0</v>
      </c>
      <c r="V28" s="62">
        <f t="shared" si="22"/>
        <v>0</v>
      </c>
      <c r="W28" s="62">
        <f t="shared" si="22"/>
        <v>0</v>
      </c>
      <c r="X28" s="62">
        <f t="shared" si="22"/>
        <v>0</v>
      </c>
    </row>
    <row r="29" spans="1:31" s="51" customFormat="1" x14ac:dyDescent="0.2">
      <c r="B29" s="60">
        <f t="shared" si="19"/>
        <v>2020</v>
      </c>
      <c r="C29" s="62">
        <f t="shared" si="20"/>
        <v>-9.4882123419999242E-2</v>
      </c>
      <c r="D29" s="62">
        <f t="shared" si="20"/>
        <v>-0.29981707672705915</v>
      </c>
      <c r="E29" s="62">
        <f t="shared" si="20"/>
        <v>-0.22641797119443619</v>
      </c>
      <c r="F29" s="62">
        <f t="shared" si="20"/>
        <v>-0.11815411709144885</v>
      </c>
      <c r="G29" s="62">
        <f t="shared" si="20"/>
        <v>-0.31781987280576929</v>
      </c>
      <c r="H29" s="62">
        <f t="shared" si="20"/>
        <v>-0.38254657182888308</v>
      </c>
      <c r="J29" s="51">
        <v>2020</v>
      </c>
      <c r="K29" s="62">
        <f t="shared" si="21"/>
        <v>-9.4882123419999242E-2</v>
      </c>
      <c r="L29" s="62">
        <f t="shared" si="21"/>
        <v>-0.29981707672705915</v>
      </c>
      <c r="M29" s="62">
        <f t="shared" si="21"/>
        <v>-0.22641797119443619</v>
      </c>
      <c r="N29" s="62">
        <f t="shared" si="21"/>
        <v>-0.11815411709144885</v>
      </c>
      <c r="O29" s="62">
        <f t="shared" si="21"/>
        <v>-0.31781987280576929</v>
      </c>
      <c r="P29" s="62">
        <f t="shared" si="21"/>
        <v>-0.38254657182888308</v>
      </c>
      <c r="Q29" s="62"/>
      <c r="S29" s="62">
        <f t="shared" si="22"/>
        <v>0</v>
      </c>
      <c r="T29" s="62">
        <f t="shared" si="22"/>
        <v>0</v>
      </c>
      <c r="U29" s="62">
        <f t="shared" si="22"/>
        <v>0</v>
      </c>
      <c r="V29" s="62">
        <f t="shared" si="22"/>
        <v>0</v>
      </c>
      <c r="W29" s="62">
        <f t="shared" si="22"/>
        <v>0</v>
      </c>
      <c r="X29" s="62">
        <f t="shared" si="22"/>
        <v>0</v>
      </c>
    </row>
    <row r="30" spans="1:31" s="51" customFormat="1" x14ac:dyDescent="0.2">
      <c r="B30" s="60">
        <f t="shared" si="19"/>
        <v>2021</v>
      </c>
      <c r="C30" s="62">
        <f t="shared" si="20"/>
        <v>0.1449204090458851</v>
      </c>
      <c r="D30" s="62">
        <f t="shared" si="20"/>
        <v>0.3684660452199997</v>
      </c>
      <c r="E30" s="62">
        <f t="shared" si="20"/>
        <v>0.19524993563561832</v>
      </c>
      <c r="F30" s="62">
        <f t="shared" si="20"/>
        <v>0.21278443012505588</v>
      </c>
      <c r="G30" s="62">
        <f t="shared" si="20"/>
        <v>0.44958051204685279</v>
      </c>
      <c r="H30" s="62">
        <f t="shared" si="20"/>
        <v>0.65965431279762621</v>
      </c>
      <c r="J30" s="51">
        <v>2021</v>
      </c>
      <c r="K30" s="62">
        <f t="shared" si="21"/>
        <v>0.1449204090458851</v>
      </c>
      <c r="L30" s="62">
        <f t="shared" si="21"/>
        <v>0.3684660452199997</v>
      </c>
      <c r="M30" s="62">
        <f t="shared" si="21"/>
        <v>0.19524993563561832</v>
      </c>
      <c r="N30" s="62">
        <f t="shared" si="21"/>
        <v>0.21278443012505588</v>
      </c>
      <c r="O30" s="62">
        <f t="shared" si="21"/>
        <v>0.44958051204685279</v>
      </c>
      <c r="P30" s="62">
        <f t="shared" si="21"/>
        <v>0.65965431279762621</v>
      </c>
      <c r="Q30" s="62"/>
      <c r="S30" s="62">
        <f t="shared" si="22"/>
        <v>0</v>
      </c>
      <c r="T30" s="62">
        <f t="shared" si="22"/>
        <v>0</v>
      </c>
      <c r="U30" s="62">
        <f t="shared" si="22"/>
        <v>0</v>
      </c>
      <c r="V30" s="62">
        <f t="shared" si="22"/>
        <v>0</v>
      </c>
      <c r="W30" s="62">
        <f t="shared" si="22"/>
        <v>0</v>
      </c>
      <c r="X30" s="62">
        <f t="shared" si="22"/>
        <v>0</v>
      </c>
    </row>
    <row r="31" spans="1:31" s="51" customFormat="1" outlineLevel="1" x14ac:dyDescent="0.2">
      <c r="B31" s="60">
        <f t="shared" si="19"/>
        <v>2022</v>
      </c>
      <c r="C31" s="62">
        <f t="shared" si="20"/>
        <v>1.5764606250399771E-2</v>
      </c>
      <c r="D31" s="62">
        <f t="shared" si="20"/>
        <v>9.8608205425962936E-2</v>
      </c>
      <c r="E31" s="62">
        <f t="shared" si="20"/>
        <v>8.1557871445602226E-2</v>
      </c>
      <c r="F31" s="62">
        <f t="shared" si="20"/>
        <v>0.2127302634255539</v>
      </c>
      <c r="G31" s="62">
        <f t="shared" si="20"/>
        <v>0.31163796234820662</v>
      </c>
      <c r="H31" s="62">
        <f t="shared" si="20"/>
        <v>0.33231541836770306</v>
      </c>
      <c r="J31" s="51">
        <v>2022</v>
      </c>
      <c r="K31" s="62">
        <f t="shared" si="21"/>
        <v>1.5764606250399771E-2</v>
      </c>
      <c r="L31" s="62">
        <f t="shared" si="21"/>
        <v>9.8608205425962936E-2</v>
      </c>
      <c r="M31" s="62">
        <f t="shared" si="21"/>
        <v>8.1557871445602226E-2</v>
      </c>
      <c r="N31" s="62">
        <f t="shared" si="21"/>
        <v>0.2127302634255539</v>
      </c>
      <c r="O31" s="62">
        <f t="shared" si="21"/>
        <v>0.31163796234820662</v>
      </c>
      <c r="P31" s="62">
        <f t="shared" si="21"/>
        <v>0.33231541836770306</v>
      </c>
      <c r="Q31" s="62"/>
      <c r="S31" s="62">
        <f t="shared" si="22"/>
        <v>0</v>
      </c>
      <c r="T31" s="62">
        <f t="shared" si="22"/>
        <v>0</v>
      </c>
      <c r="U31" s="62">
        <f t="shared" si="22"/>
        <v>0</v>
      </c>
      <c r="V31" s="62">
        <f t="shared" si="22"/>
        <v>0</v>
      </c>
      <c r="W31" s="62">
        <f t="shared" si="22"/>
        <v>0</v>
      </c>
      <c r="X31" s="62">
        <f t="shared" si="22"/>
        <v>0</v>
      </c>
    </row>
    <row r="32" spans="1:31" s="51" customFormat="1" outlineLevel="1" x14ac:dyDescent="0.2">
      <c r="B32" s="60">
        <v>2023</v>
      </c>
      <c r="C32" s="62">
        <f t="shared" si="20"/>
        <v>3.0220470707196245E-3</v>
      </c>
      <c r="D32" s="62">
        <f t="shared" si="20"/>
        <v>-1.0753673646043072E-2</v>
      </c>
      <c r="E32" s="62">
        <f t="shared" si="20"/>
        <v>-1.373421527173202E-2</v>
      </c>
      <c r="F32" s="62">
        <f t="shared" si="20"/>
        <v>3.424993164334067E-2</v>
      </c>
      <c r="G32" s="62">
        <f t="shared" si="20"/>
        <v>2.0045320437376946E-2</v>
      </c>
      <c r="H32" s="62">
        <f t="shared" si="20"/>
        <v>2.3127945410005957E-2</v>
      </c>
      <c r="J32" s="51">
        <v>2023</v>
      </c>
      <c r="K32" s="62">
        <f t="shared" si="21"/>
        <v>3.0220470707196245E-3</v>
      </c>
      <c r="L32" s="62">
        <f t="shared" si="21"/>
        <v>-1.0753673646043072E-2</v>
      </c>
      <c r="M32" s="62">
        <f t="shared" si="21"/>
        <v>-1.373421527173202E-2</v>
      </c>
      <c r="N32" s="62">
        <f t="shared" si="21"/>
        <v>3.424993164334067E-2</v>
      </c>
      <c r="O32" s="62">
        <f t="shared" si="21"/>
        <v>2.0045320437376946E-2</v>
      </c>
      <c r="P32" s="62">
        <f t="shared" si="21"/>
        <v>2.3127945410005957E-2</v>
      </c>
      <c r="Q32" s="62"/>
      <c r="S32" s="62">
        <f t="shared" si="22"/>
        <v>0</v>
      </c>
      <c r="T32" s="62">
        <f t="shared" si="22"/>
        <v>0</v>
      </c>
      <c r="U32" s="62">
        <f t="shared" si="22"/>
        <v>0</v>
      </c>
      <c r="V32" s="62">
        <f t="shared" si="22"/>
        <v>0</v>
      </c>
      <c r="W32" s="62">
        <f t="shared" si="22"/>
        <v>0</v>
      </c>
      <c r="X32" s="62">
        <f t="shared" si="22"/>
        <v>0</v>
      </c>
    </row>
    <row r="33" spans="1:24" s="51" customFormat="1" outlineLevel="1" x14ac:dyDescent="0.2">
      <c r="B33" s="60">
        <v>2024</v>
      </c>
      <c r="C33" s="62">
        <f t="shared" si="20"/>
        <v>1.0663256153102596E-2</v>
      </c>
      <c r="D33" s="62">
        <f t="shared" si="20"/>
        <v>-3.8348960638083462E-2</v>
      </c>
      <c r="E33" s="62">
        <f t="shared" si="20"/>
        <v>-4.8495101105923144E-2</v>
      </c>
      <c r="F33" s="62">
        <f t="shared" si="20"/>
        <v>-1.1163295554896702E-2</v>
      </c>
      <c r="G33" s="62">
        <f t="shared" si="20"/>
        <v>-5.9117031514209772E-2</v>
      </c>
      <c r="H33" s="62">
        <f t="shared" si="20"/>
        <v>-4.9084155411154184E-2</v>
      </c>
      <c r="J33" s="51">
        <v>2024</v>
      </c>
      <c r="K33" s="62">
        <f t="shared" si="21"/>
        <v>9.8439998688264474E-3</v>
      </c>
      <c r="L33" s="62">
        <f t="shared" si="21"/>
        <v>-2.9076576794624387E-2</v>
      </c>
      <c r="M33" s="62">
        <f t="shared" si="21"/>
        <v>-3.8541177318978326E-2</v>
      </c>
      <c r="N33" s="62">
        <f t="shared" si="21"/>
        <v>4.858214552223572E-3</v>
      </c>
      <c r="O33" s="62">
        <f t="shared" si="21"/>
        <v>-3.3870204075265753E-2</v>
      </c>
      <c r="P33" s="62">
        <f t="shared" si="21"/>
        <v>-2.4359622490913391E-2</v>
      </c>
      <c r="Q33" s="62"/>
      <c r="S33" s="62">
        <f t="shared" si="22"/>
        <v>8.1925628427614861E-4</v>
      </c>
      <c r="T33" s="62">
        <f t="shared" si="22"/>
        <v>-9.2723838434590755E-3</v>
      </c>
      <c r="U33" s="62">
        <f t="shared" si="22"/>
        <v>-9.9539237869448183E-3</v>
      </c>
      <c r="V33" s="62">
        <f t="shared" si="22"/>
        <v>-1.6021510107120274E-2</v>
      </c>
      <c r="W33" s="62">
        <f t="shared" si="22"/>
        <v>-2.5246827438944019E-2</v>
      </c>
      <c r="X33" s="62">
        <f t="shared" si="22"/>
        <v>-2.4724532920240794E-2</v>
      </c>
    </row>
    <row r="34" spans="1:24" s="51" customFormat="1" outlineLevel="1" x14ac:dyDescent="0.2">
      <c r="B34" s="60">
        <v>2025</v>
      </c>
      <c r="C34" s="62">
        <f t="shared" si="20"/>
        <v>3.1025158572375311E-2</v>
      </c>
      <c r="D34" s="62">
        <f t="shared" si="20"/>
        <v>2.0214986035527849E-2</v>
      </c>
      <c r="E34" s="62">
        <f t="shared" si="20"/>
        <v>-1.0484877548299409E-2</v>
      </c>
      <c r="F34" s="62">
        <f t="shared" si="20"/>
        <v>1.6913024818413724E-2</v>
      </c>
      <c r="G34" s="62">
        <f t="shared" si="20"/>
        <v>6.2508162759218333E-3</v>
      </c>
      <c r="H34" s="62">
        <f t="shared" si="20"/>
        <v>3.7469907414464432E-2</v>
      </c>
      <c r="J34" s="51">
        <v>2025</v>
      </c>
      <c r="K34" s="62">
        <f t="shared" si="21"/>
        <v>2.2203338643106196E-2</v>
      </c>
      <c r="L34" s="62">
        <f t="shared" si="21"/>
        <v>1.7810905418824907E-2</v>
      </c>
      <c r="M34" s="62">
        <f t="shared" si="21"/>
        <v>-4.2970249247197279E-3</v>
      </c>
      <c r="N34" s="62">
        <f t="shared" si="21"/>
        <v>1.782382713523778E-2</v>
      </c>
      <c r="O34" s="62">
        <f t="shared" si="21"/>
        <v>1.3450212781063842E-2</v>
      </c>
      <c r="P34" s="62">
        <f t="shared" si="21"/>
        <v>3.5952191053369775E-2</v>
      </c>
      <c r="Q34" s="62"/>
      <c r="S34" s="62">
        <f t="shared" si="22"/>
        <v>8.8218199292691146E-3</v>
      </c>
      <c r="T34" s="62">
        <f t="shared" si="22"/>
        <v>2.4040806167029416E-3</v>
      </c>
      <c r="U34" s="62">
        <f t="shared" si="22"/>
        <v>-6.1878526235796816E-3</v>
      </c>
      <c r="V34" s="62">
        <f t="shared" si="22"/>
        <v>-9.1080231682405532E-4</v>
      </c>
      <c r="W34" s="62">
        <f t="shared" si="22"/>
        <v>-7.1993965051420084E-3</v>
      </c>
      <c r="X34" s="62">
        <f t="shared" si="22"/>
        <v>1.5177163610946565E-3</v>
      </c>
    </row>
    <row r="35" spans="1:24" s="51" customFormat="1" outlineLevel="1" x14ac:dyDescent="0.2">
      <c r="B35" s="60">
        <v>2026</v>
      </c>
      <c r="C35" s="62">
        <f t="shared" si="20"/>
        <v>1.293640226913384E-2</v>
      </c>
      <c r="D35" s="62">
        <f t="shared" si="20"/>
        <v>1.8275565400587945E-2</v>
      </c>
      <c r="E35" s="62">
        <f t="shared" si="20"/>
        <v>5.2709756698381405E-3</v>
      </c>
      <c r="F35" s="62">
        <f t="shared" si="20"/>
        <v>2.188009692441506E-2</v>
      </c>
      <c r="G35" s="62">
        <f t="shared" si="20"/>
        <v>2.7266402052795291E-2</v>
      </c>
      <c r="H35" s="62">
        <f t="shared" si="20"/>
        <v>4.0555533467316218E-2</v>
      </c>
      <c r="J35" s="51">
        <v>2026</v>
      </c>
      <c r="K35" s="62">
        <f t="shared" si="21"/>
        <v>1.7534417986276418E-2</v>
      </c>
      <c r="L35" s="62">
        <f t="shared" si="21"/>
        <v>1.6370784804115912E-2</v>
      </c>
      <c r="M35" s="62">
        <f t="shared" si="21"/>
        <v>-1.1435811522358952E-3</v>
      </c>
      <c r="N35" s="62">
        <f t="shared" si="21"/>
        <v>2.7080525201179206E-2</v>
      </c>
      <c r="O35" s="62">
        <f t="shared" si="21"/>
        <v>2.5905975270730686E-2</v>
      </c>
      <c r="P35" s="62">
        <f t="shared" si="21"/>
        <v>4.3894639455746232E-2</v>
      </c>
      <c r="Q35" s="62"/>
      <c r="S35" s="62">
        <f t="shared" si="22"/>
        <v>-4.5980157171425784E-3</v>
      </c>
      <c r="T35" s="62">
        <f t="shared" si="22"/>
        <v>1.9047805964720332E-3</v>
      </c>
      <c r="U35" s="62">
        <f t="shared" si="22"/>
        <v>6.4145568220740357E-3</v>
      </c>
      <c r="V35" s="62">
        <f t="shared" si="22"/>
        <v>-5.2004282767641463E-3</v>
      </c>
      <c r="W35" s="62">
        <f t="shared" si="22"/>
        <v>1.3604267820646054E-3</v>
      </c>
      <c r="X35" s="62">
        <f t="shared" si="22"/>
        <v>-3.3391059884300134E-3</v>
      </c>
    </row>
    <row r="36" spans="1:24" s="51" customFormat="1" outlineLevel="1" x14ac:dyDescent="0.2">
      <c r="B36" s="60">
        <v>2027</v>
      </c>
      <c r="C36" s="62">
        <f t="shared" si="20"/>
        <v>1.2558377191103309E-2</v>
      </c>
      <c r="D36" s="62">
        <f t="shared" si="20"/>
        <v>1.5588114524669905E-2</v>
      </c>
      <c r="E36" s="62">
        <f t="shared" si="20"/>
        <v>2.9921606514886623E-3</v>
      </c>
      <c r="F36" s="62">
        <f t="shared" si="20"/>
        <v>2.0435520412948494E-2</v>
      </c>
      <c r="G36" s="62">
        <f t="shared" si="20"/>
        <v>2.3488827424509751E-2</v>
      </c>
      <c r="H36" s="62">
        <f t="shared" si="20"/>
        <v>3.6342186170186697E-2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23">C13/C$12</f>
        <v>0.90511787658000076</v>
      </c>
      <c r="D39" s="67">
        <f t="shared" ref="D39:G39" si="24">D13/D$12</f>
        <v>0.70018292327294085</v>
      </c>
      <c r="E39" s="67">
        <f t="shared" si="24"/>
        <v>0.77358202880556381</v>
      </c>
      <c r="F39" s="67">
        <f t="shared" si="24"/>
        <v>0.88184588290855115</v>
      </c>
      <c r="G39" s="67">
        <f t="shared" si="24"/>
        <v>0.68218012719423071</v>
      </c>
      <c r="H39" s="67">
        <f t="shared" ref="H39:H46" si="25">H13/H$12</f>
        <v>0.61745342817111692</v>
      </c>
      <c r="J39" s="51">
        <v>2020</v>
      </c>
      <c r="K39" s="67">
        <f t="shared" ref="K39:K45" si="26">K13/K$12</f>
        <v>0.90511787658000076</v>
      </c>
      <c r="L39" s="67">
        <f t="shared" ref="L39:O39" si="27">L13/L$12</f>
        <v>0.70018292327294085</v>
      </c>
      <c r="M39" s="67">
        <f t="shared" si="27"/>
        <v>0.77358202880556381</v>
      </c>
      <c r="N39" s="67">
        <f t="shared" si="27"/>
        <v>0.88184588290855115</v>
      </c>
      <c r="O39" s="67">
        <f t="shared" si="27"/>
        <v>0.68218012719423071</v>
      </c>
      <c r="P39" s="67">
        <f t="shared" ref="P39:P45" si="28">P13/P$12</f>
        <v>0.61745342817111692</v>
      </c>
      <c r="Q39" s="67"/>
      <c r="S39" s="67">
        <f t="shared" ref="S39:X45" si="29">C39-K39</f>
        <v>0</v>
      </c>
      <c r="T39" s="67">
        <f t="shared" si="29"/>
        <v>0</v>
      </c>
      <c r="U39" s="67">
        <f t="shared" si="29"/>
        <v>0</v>
      </c>
      <c r="V39" s="67">
        <f t="shared" si="29"/>
        <v>0</v>
      </c>
      <c r="W39" s="67">
        <f t="shared" si="29"/>
        <v>0</v>
      </c>
      <c r="X39" s="67">
        <f t="shared" si="29"/>
        <v>0</v>
      </c>
    </row>
    <row r="40" spans="1:24" s="51" customFormat="1" x14ac:dyDescent="0.2">
      <c r="B40" s="60">
        <f>B14</f>
        <v>2021</v>
      </c>
      <c r="C40" s="67">
        <f t="shared" si="23"/>
        <v>1.0362879294887173</v>
      </c>
      <c r="D40" s="67">
        <f t="shared" ref="D40:G46" si="30">D14/D$12</f>
        <v>0.95817655594189988</v>
      </c>
      <c r="E40" s="67">
        <f t="shared" si="30"/>
        <v>0.92462387013872116</v>
      </c>
      <c r="F40" s="67">
        <f t="shared" si="30"/>
        <v>1.0694889565613741</v>
      </c>
      <c r="G40" s="67">
        <f t="shared" si="30"/>
        <v>0.98887501808640021</v>
      </c>
      <c r="H40" s="67">
        <f t="shared" si="25"/>
        <v>1.0247592450158736</v>
      </c>
      <c r="J40" s="51">
        <v>2021</v>
      </c>
      <c r="K40" s="67">
        <f t="shared" si="26"/>
        <v>1.0362879294887173</v>
      </c>
      <c r="L40" s="67">
        <f t="shared" ref="L40:O45" si="31">L14/L$12</f>
        <v>0.95817655594189988</v>
      </c>
      <c r="M40" s="67">
        <f t="shared" si="31"/>
        <v>0.92462387013872116</v>
      </c>
      <c r="N40" s="67">
        <f t="shared" si="31"/>
        <v>1.0694889565613741</v>
      </c>
      <c r="O40" s="67">
        <f t="shared" si="31"/>
        <v>0.98887501808640021</v>
      </c>
      <c r="P40" s="67">
        <f t="shared" si="28"/>
        <v>1.0247592450158736</v>
      </c>
      <c r="Q40" s="67"/>
      <c r="S40" s="67">
        <f t="shared" si="29"/>
        <v>0</v>
      </c>
      <c r="T40" s="67">
        <f t="shared" si="29"/>
        <v>0</v>
      </c>
      <c r="U40" s="67">
        <f t="shared" si="29"/>
        <v>0</v>
      </c>
      <c r="V40" s="67">
        <f t="shared" si="29"/>
        <v>0</v>
      </c>
      <c r="W40" s="67">
        <f t="shared" si="29"/>
        <v>0</v>
      </c>
      <c r="X40" s="67">
        <f t="shared" si="29"/>
        <v>0</v>
      </c>
    </row>
    <row r="41" spans="1:24" s="51" customFormat="1" outlineLevel="1" x14ac:dyDescent="0.2">
      <c r="B41" s="60">
        <f>B15</f>
        <v>2022</v>
      </c>
      <c r="C41" s="67">
        <f t="shared" si="23"/>
        <v>1.0526246006591491</v>
      </c>
      <c r="D41" s="67">
        <f t="shared" si="30"/>
        <v>1.0526606266045604</v>
      </c>
      <c r="E41" s="67">
        <f t="shared" si="30"/>
        <v>1.0000342248750302</v>
      </c>
      <c r="F41" s="67">
        <f t="shared" si="30"/>
        <v>1.297001624021396</v>
      </c>
      <c r="G41" s="67">
        <f t="shared" si="30"/>
        <v>1.2970460137398918</v>
      </c>
      <c r="H41" s="67">
        <f t="shared" si="25"/>
        <v>1.3653025422494951</v>
      </c>
      <c r="J41" s="51">
        <v>2022</v>
      </c>
      <c r="K41" s="67">
        <f t="shared" si="26"/>
        <v>1.0526246006591491</v>
      </c>
      <c r="L41" s="67">
        <f t="shared" si="31"/>
        <v>1.0526606266045604</v>
      </c>
      <c r="M41" s="67">
        <f t="shared" si="31"/>
        <v>1.0000342248750302</v>
      </c>
      <c r="N41" s="67">
        <f t="shared" si="31"/>
        <v>1.297001624021396</v>
      </c>
      <c r="O41" s="67">
        <f t="shared" si="31"/>
        <v>1.2970460137398918</v>
      </c>
      <c r="P41" s="67">
        <f t="shared" si="28"/>
        <v>1.3653025422494951</v>
      </c>
      <c r="Q41" s="67"/>
      <c r="S41" s="67">
        <f t="shared" si="29"/>
        <v>0</v>
      </c>
      <c r="T41" s="67">
        <f t="shared" si="29"/>
        <v>0</v>
      </c>
      <c r="U41" s="67">
        <f t="shared" si="29"/>
        <v>0</v>
      </c>
      <c r="V41" s="67">
        <f t="shared" si="29"/>
        <v>0</v>
      </c>
      <c r="W41" s="67">
        <f t="shared" si="29"/>
        <v>0</v>
      </c>
      <c r="X41" s="67">
        <f t="shared" si="29"/>
        <v>0</v>
      </c>
    </row>
    <row r="42" spans="1:24" s="51" customFormat="1" outlineLevel="1" x14ac:dyDescent="0.2">
      <c r="B42" s="60">
        <v>2023</v>
      </c>
      <c r="C42" s="67">
        <f t="shared" si="23"/>
        <v>1.0558056817501384</v>
      </c>
      <c r="D42" s="67">
        <f t="shared" si="30"/>
        <v>1.0413406577660156</v>
      </c>
      <c r="E42" s="67">
        <f t="shared" si="30"/>
        <v>0.98629953955149685</v>
      </c>
      <c r="F42" s="67">
        <f t="shared" si="30"/>
        <v>1.3414238409854307</v>
      </c>
      <c r="G42" s="67">
        <f t="shared" si="30"/>
        <v>1.3230457167073304</v>
      </c>
      <c r="H42" s="67">
        <f t="shared" si="25"/>
        <v>1.3968791849147837</v>
      </c>
      <c r="J42" s="51">
        <v>2023</v>
      </c>
      <c r="K42" s="67">
        <f t="shared" si="26"/>
        <v>1.0558056817501384</v>
      </c>
      <c r="L42" s="67">
        <f t="shared" si="31"/>
        <v>1.0413406577660156</v>
      </c>
      <c r="M42" s="67">
        <f t="shared" si="31"/>
        <v>0.98629953955149685</v>
      </c>
      <c r="N42" s="67">
        <f t="shared" si="31"/>
        <v>1.3414238409854307</v>
      </c>
      <c r="O42" s="67">
        <f t="shared" si="31"/>
        <v>1.3230457167073304</v>
      </c>
      <c r="P42" s="67">
        <f t="shared" si="28"/>
        <v>1.3968791849147837</v>
      </c>
      <c r="Q42" s="67"/>
      <c r="S42" s="67">
        <f t="shared" si="29"/>
        <v>0</v>
      </c>
      <c r="T42" s="67">
        <f t="shared" si="29"/>
        <v>0</v>
      </c>
      <c r="U42" s="67">
        <f t="shared" si="29"/>
        <v>0</v>
      </c>
      <c r="V42" s="67">
        <f t="shared" si="29"/>
        <v>0</v>
      </c>
      <c r="W42" s="67">
        <f t="shared" si="29"/>
        <v>0</v>
      </c>
      <c r="X42" s="67">
        <f t="shared" si="29"/>
        <v>0</v>
      </c>
    </row>
    <row r="43" spans="1:24" s="51" customFormat="1" outlineLevel="1" x14ac:dyDescent="0.2">
      <c r="B43" s="60">
        <v>2024</v>
      </c>
      <c r="C43" s="67">
        <f t="shared" si="23"/>
        <v>1.0670640081825413</v>
      </c>
      <c r="D43" s="67">
        <f t="shared" si="30"/>
        <v>1.0014063258705108</v>
      </c>
      <c r="E43" s="67">
        <f t="shared" si="30"/>
        <v>0.93846884366022154</v>
      </c>
      <c r="F43" s="67">
        <f t="shared" si="30"/>
        <v>1.3264491301841255</v>
      </c>
      <c r="G43" s="67">
        <f t="shared" si="30"/>
        <v>1.2448311813780029</v>
      </c>
      <c r="H43" s="67">
        <f t="shared" si="25"/>
        <v>1.3283145499118201</v>
      </c>
      <c r="J43" s="51">
        <v>2024</v>
      </c>
      <c r="K43" s="67">
        <f t="shared" si="26"/>
        <v>1.0661990327427928</v>
      </c>
      <c r="L43" s="67">
        <f t="shared" si="31"/>
        <v>1.0110620361611176</v>
      </c>
      <c r="M43" s="67">
        <f t="shared" si="31"/>
        <v>0.94828639410801585</v>
      </c>
      <c r="N43" s="67">
        <f t="shared" si="31"/>
        <v>1.3479407658104057</v>
      </c>
      <c r="O43" s="67">
        <f t="shared" si="31"/>
        <v>1.2782338882815469</v>
      </c>
      <c r="P43" s="67">
        <f t="shared" si="28"/>
        <v>1.3628517353048448</v>
      </c>
      <c r="Q43" s="67"/>
      <c r="S43" s="67">
        <f t="shared" si="29"/>
        <v>8.6497543974850544E-4</v>
      </c>
      <c r="T43" s="67">
        <f t="shared" si="29"/>
        <v>-9.6557102906067449E-3</v>
      </c>
      <c r="U43" s="67">
        <f t="shared" si="29"/>
        <v>-9.8175504477943099E-3</v>
      </c>
      <c r="V43" s="67">
        <f t="shared" si="29"/>
        <v>-2.1491635626280203E-2</v>
      </c>
      <c r="W43" s="67">
        <f t="shared" si="29"/>
        <v>-3.3402706903544077E-2</v>
      </c>
      <c r="X43" s="67">
        <f t="shared" si="29"/>
        <v>-3.453718539302475E-2</v>
      </c>
    </row>
    <row r="44" spans="1:24" s="51" customFormat="1" outlineLevel="1" x14ac:dyDescent="0.2">
      <c r="B44" s="60">
        <v>2025</v>
      </c>
      <c r="C44" s="67">
        <f t="shared" si="23"/>
        <v>1.100169838243279</v>
      </c>
      <c r="D44" s="67">
        <f t="shared" si="30"/>
        <v>1.0216497407638725</v>
      </c>
      <c r="E44" s="67">
        <f t="shared" si="30"/>
        <v>0.92862911275155002</v>
      </c>
      <c r="F44" s="67">
        <f t="shared" si="30"/>
        <v>1.3488833972432928</v>
      </c>
      <c r="G44" s="67">
        <f t="shared" si="30"/>
        <v>1.2526123923873353</v>
      </c>
      <c r="H44" s="67">
        <f t="shared" si="25"/>
        <v>1.3780863731143018</v>
      </c>
      <c r="J44" s="51">
        <v>2025</v>
      </c>
      <c r="K44" s="67">
        <f t="shared" si="26"/>
        <v>1.0898722109277335</v>
      </c>
      <c r="L44" s="67">
        <f t="shared" si="31"/>
        <v>1.0290699664597476</v>
      </c>
      <c r="M44" s="67">
        <f t="shared" si="31"/>
        <v>0.94421158383676107</v>
      </c>
      <c r="N44" s="67">
        <f t="shared" si="31"/>
        <v>1.3719662290087502</v>
      </c>
      <c r="O44" s="67">
        <f t="shared" si="31"/>
        <v>1.2954264060629004</v>
      </c>
      <c r="P44" s="67">
        <f t="shared" si="28"/>
        <v>1.4118492412699413</v>
      </c>
      <c r="Q44" s="67"/>
      <c r="S44" s="67">
        <f t="shared" si="29"/>
        <v>1.029762731554551E-2</v>
      </c>
      <c r="T44" s="67">
        <f t="shared" si="29"/>
        <v>-7.4202256958750823E-3</v>
      </c>
      <c r="U44" s="67">
        <f t="shared" si="29"/>
        <v>-1.5582471085211047E-2</v>
      </c>
      <c r="V44" s="67">
        <f t="shared" si="29"/>
        <v>-2.3082831765457446E-2</v>
      </c>
      <c r="W44" s="67">
        <f t="shared" si="29"/>
        <v>-4.2814013675565032E-2</v>
      </c>
      <c r="X44" s="67">
        <f t="shared" si="29"/>
        <v>-3.3762868155639447E-2</v>
      </c>
    </row>
    <row r="45" spans="1:24" s="51" customFormat="1" outlineLevel="1" x14ac:dyDescent="0.2">
      <c r="B45" s="60">
        <v>2026</v>
      </c>
      <c r="C45" s="67">
        <f t="shared" si="23"/>
        <v>1.1144020778351622</v>
      </c>
      <c r="D45" s="67">
        <f t="shared" si="30"/>
        <v>1.0403209674176963</v>
      </c>
      <c r="E45" s="67">
        <f t="shared" si="30"/>
        <v>0.93352389421116677</v>
      </c>
      <c r="F45" s="67">
        <f t="shared" si="30"/>
        <v>1.3783970967147101</v>
      </c>
      <c r="G45" s="67">
        <f t="shared" si="30"/>
        <v>1.2867666254944825</v>
      </c>
      <c r="H45" s="67">
        <f t="shared" si="25"/>
        <v>1.4339754011399912</v>
      </c>
      <c r="J45" s="51">
        <v>2026</v>
      </c>
      <c r="K45" s="67">
        <f t="shared" si="26"/>
        <v>1.1089824858257675</v>
      </c>
      <c r="L45" s="67">
        <f t="shared" si="31"/>
        <v>1.0459166494290391</v>
      </c>
      <c r="M45" s="67">
        <f t="shared" si="31"/>
        <v>0.94313180126576257</v>
      </c>
      <c r="N45" s="67">
        <f t="shared" si="31"/>
        <v>1.4091197950485885</v>
      </c>
      <c r="O45" s="67">
        <f t="shared" si="31"/>
        <v>1.3289856905034174</v>
      </c>
      <c r="P45" s="67">
        <f t="shared" si="28"/>
        <v>1.473821854681354</v>
      </c>
      <c r="Q45" s="67"/>
      <c r="S45" s="67">
        <f t="shared" si="29"/>
        <v>5.4195920093946803E-3</v>
      </c>
      <c r="T45" s="67">
        <f t="shared" si="29"/>
        <v>-5.5956820113427508E-3</v>
      </c>
      <c r="U45" s="67">
        <f t="shared" si="29"/>
        <v>-9.607907054595799E-3</v>
      </c>
      <c r="V45" s="67">
        <f t="shared" si="29"/>
        <v>-3.0722698333878418E-2</v>
      </c>
      <c r="W45" s="67">
        <f t="shared" si="29"/>
        <v>-4.2219065008934908E-2</v>
      </c>
      <c r="X45" s="67">
        <f t="shared" si="29"/>
        <v>-3.9846453541362736E-2</v>
      </c>
    </row>
    <row r="46" spans="1:24" s="51" customFormat="1" outlineLevel="1" x14ac:dyDescent="0.2">
      <c r="B46" s="60">
        <v>2027</v>
      </c>
      <c r="C46" s="67">
        <f t="shared" si="23"/>
        <v>1.1283971594711653</v>
      </c>
      <c r="D46" s="67">
        <f t="shared" si="30"/>
        <v>1.0565376098002186</v>
      </c>
      <c r="E46" s="67">
        <f t="shared" si="30"/>
        <v>0.93631714767464991</v>
      </c>
      <c r="F46" s="67">
        <f t="shared" si="30"/>
        <v>1.4065653587217726</v>
      </c>
      <c r="G46" s="67">
        <f t="shared" si="30"/>
        <v>1.3169912646963411</v>
      </c>
      <c r="H46" s="67">
        <f t="shared" si="25"/>
        <v>1.4860892021316889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38:P38"/>
    <mergeCell ref="S38:X38"/>
    <mergeCell ref="C5:H5"/>
    <mergeCell ref="K5:P5"/>
    <mergeCell ref="S5:X5"/>
    <mergeCell ref="C22:H22"/>
    <mergeCell ref="K22:P22"/>
    <mergeCell ref="S22:X2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C69B-2507-46ED-A246-402BA1CE5453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34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20911.596868888864</v>
      </c>
      <c r="D6" s="61">
        <v>14455.537701319916</v>
      </c>
      <c r="E6" s="62">
        <f t="shared" ref="E6:E10" si="0">D6/C6</f>
        <v>0.69126895434877467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20911.596868888864</v>
      </c>
      <c r="L6" s="61">
        <v>14455.537701319916</v>
      </c>
      <c r="M6" s="62">
        <v>0.69126895434877467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21019.567134238325</v>
      </c>
      <c r="D7" s="61">
        <v>13902.774807484471</v>
      </c>
      <c r="E7" s="62">
        <f t="shared" si="0"/>
        <v>0.66142060484388077</v>
      </c>
      <c r="F7" s="63">
        <v>93.875593683994339</v>
      </c>
      <c r="G7" s="63">
        <f t="shared" si="1"/>
        <v>62.091251954545932</v>
      </c>
      <c r="H7" s="64">
        <f t="shared" si="2"/>
        <v>476372902.20123196</v>
      </c>
      <c r="J7" s="51">
        <v>2014</v>
      </c>
      <c r="K7" s="61">
        <v>21019.567134238325</v>
      </c>
      <c r="L7" s="61">
        <v>13902.774807484471</v>
      </c>
      <c r="M7" s="62">
        <v>0.66142060484388077</v>
      </c>
      <c r="N7" s="63">
        <v>93.875593683994339</v>
      </c>
      <c r="O7" s="63">
        <v>62.091251954545932</v>
      </c>
      <c r="P7" s="64">
        <v>476372902.20123196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20895.25</v>
      </c>
      <c r="D8" s="61">
        <v>14767.785119047609</v>
      </c>
      <c r="E8" s="62">
        <f t="shared" si="0"/>
        <v>0.70675321515883316</v>
      </c>
      <c r="F8" s="63">
        <v>99.969710631402066</v>
      </c>
      <c r="G8" s="63">
        <f t="shared" si="1"/>
        <v>70.653914407241587</v>
      </c>
      <c r="H8" s="64">
        <f t="shared" si="2"/>
        <v>538860889.83153892</v>
      </c>
      <c r="J8" s="51">
        <v>2015</v>
      </c>
      <c r="K8" s="61">
        <v>20895.25</v>
      </c>
      <c r="L8" s="61">
        <v>14767.785119047609</v>
      </c>
      <c r="M8" s="62">
        <v>0.70675321515883316</v>
      </c>
      <c r="N8" s="63">
        <v>99.969710631402066</v>
      </c>
      <c r="O8" s="63">
        <v>70.653914407241587</v>
      </c>
      <c r="P8" s="64">
        <v>538860889.83153892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20482.916666666668</v>
      </c>
      <c r="D9" s="61">
        <v>14801.986228095608</v>
      </c>
      <c r="E9" s="62">
        <f t="shared" si="0"/>
        <v>0.72265031728532836</v>
      </c>
      <c r="F9" s="63">
        <v>106.06445997534757</v>
      </c>
      <c r="G9" s="63">
        <f t="shared" si="1"/>
        <v>76.647515653881939</v>
      </c>
      <c r="H9" s="64">
        <f t="shared" si="2"/>
        <v>573037106.68360484</v>
      </c>
      <c r="J9" s="51">
        <v>2016</v>
      </c>
      <c r="K9" s="61">
        <v>20482.916666666668</v>
      </c>
      <c r="L9" s="61">
        <v>14801.986228095608</v>
      </c>
      <c r="M9" s="62">
        <v>0.72265031728532836</v>
      </c>
      <c r="N9" s="63">
        <v>106.06445997534757</v>
      </c>
      <c r="O9" s="63">
        <v>76.647515653881939</v>
      </c>
      <c r="P9" s="64">
        <v>573037106.68360484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20469.916666666668</v>
      </c>
      <c r="D10" s="61">
        <v>15401.123764700227</v>
      </c>
      <c r="E10" s="62">
        <f t="shared" si="0"/>
        <v>0.7523784300392149</v>
      </c>
      <c r="F10" s="63">
        <v>113.29549562040471</v>
      </c>
      <c r="G10" s="63">
        <f t="shared" si="1"/>
        <v>85.241087125394841</v>
      </c>
      <c r="H10" s="64">
        <f t="shared" si="2"/>
        <v>636880451.76201046</v>
      </c>
      <c r="J10" s="51">
        <v>2017</v>
      </c>
      <c r="K10" s="61">
        <v>20469.916666666668</v>
      </c>
      <c r="L10" s="61">
        <v>15401.123764700227</v>
      </c>
      <c r="M10" s="62">
        <v>0.7523784300392149</v>
      </c>
      <c r="N10" s="63">
        <v>113.29549562040471</v>
      </c>
      <c r="O10" s="63">
        <v>85.241087125394841</v>
      </c>
      <c r="P10" s="64">
        <v>636880451.76201046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20970.833333333332</v>
      </c>
      <c r="D11" s="61">
        <v>15754.960330261123</v>
      </c>
      <c r="E11" s="62">
        <f>D11/C11</f>
        <v>0.75127965016146825</v>
      </c>
      <c r="F11" s="63">
        <v>119.32798180584433</v>
      </c>
      <c r="G11" s="63">
        <f>(H11/365)/C11</f>
        <v>89.648684425568788</v>
      </c>
      <c r="H11" s="64">
        <f>D11*F11*365</f>
        <v>686202781.16903746</v>
      </c>
      <c r="J11" s="51">
        <v>2018</v>
      </c>
      <c r="K11" s="61">
        <v>20970.833333333332</v>
      </c>
      <c r="L11" s="61">
        <v>15754.960330261123</v>
      </c>
      <c r="M11" s="62">
        <v>0.75127965016146825</v>
      </c>
      <c r="N11" s="63">
        <v>119.32798180584433</v>
      </c>
      <c r="O11" s="63">
        <v>89.648684425568774</v>
      </c>
      <c r="P11" s="64">
        <v>686202781.16903746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20872.5</v>
      </c>
      <c r="D12" s="61">
        <v>15895.851672166667</v>
      </c>
      <c r="E12" s="62">
        <f t="shared" ref="E12:E16" si="3">D12/C12</f>
        <v>0.76156913029903783</v>
      </c>
      <c r="F12" s="63">
        <v>119.72303715824488</v>
      </c>
      <c r="G12" s="63">
        <f t="shared" ref="G12:G16" si="4">(H12/365)/C12</f>
        <v>91.177369285363952</v>
      </c>
      <c r="H12" s="64">
        <f t="shared" ref="H12:H16" si="5">D12*F12*365</f>
        <v>694631368.74919701</v>
      </c>
      <c r="J12" s="51">
        <v>2019</v>
      </c>
      <c r="K12" s="61">
        <v>20872.5</v>
      </c>
      <c r="L12" s="61">
        <v>15895.851672166667</v>
      </c>
      <c r="M12" s="62">
        <v>0.76156913029903783</v>
      </c>
      <c r="N12" s="63">
        <v>119.72303715824488</v>
      </c>
      <c r="O12" s="63">
        <v>91.177369285363952</v>
      </c>
      <c r="P12" s="64">
        <v>694631368.74919701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21216.5</v>
      </c>
      <c r="D13" s="61">
        <v>11571.52182675</v>
      </c>
      <c r="E13" s="62">
        <f t="shared" si="3"/>
        <v>0.54540201384535625</v>
      </c>
      <c r="F13" s="63">
        <v>101.86262904194466</v>
      </c>
      <c r="G13" s="63">
        <f t="shared" si="4"/>
        <v>55.55608301505908</v>
      </c>
      <c r="H13" s="64">
        <f t="shared" si="5"/>
        <v>430227556.88048536</v>
      </c>
      <c r="J13" s="51">
        <v>2020</v>
      </c>
      <c r="K13" s="61">
        <v>21216.5</v>
      </c>
      <c r="L13" s="61">
        <v>11571.52182675</v>
      </c>
      <c r="M13" s="62">
        <v>0.54540201384535625</v>
      </c>
      <c r="N13" s="63">
        <v>101.86262904194466</v>
      </c>
      <c r="O13" s="63">
        <v>55.55608301505908</v>
      </c>
      <c r="P13" s="64">
        <v>430227556.88048536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21465.166666666668</v>
      </c>
      <c r="D14" s="61">
        <v>14421.155978471315</v>
      </c>
      <c r="E14" s="62">
        <f t="shared" si="3"/>
        <v>0.67183992569999373</v>
      </c>
      <c r="F14" s="63">
        <v>118.20344174190674</v>
      </c>
      <c r="G14" s="63">
        <f t="shared" si="4"/>
        <v>79.41379151736615</v>
      </c>
      <c r="H14" s="64">
        <f t="shared" si="5"/>
        <v>622190048.75154722</v>
      </c>
      <c r="J14" s="51">
        <v>2021</v>
      </c>
      <c r="K14" s="61">
        <v>21465.166666666668</v>
      </c>
      <c r="L14" s="61">
        <v>14421.155978471315</v>
      </c>
      <c r="M14" s="62">
        <v>0.67183992569999373</v>
      </c>
      <c r="N14" s="63">
        <v>118.20344174190674</v>
      </c>
      <c r="O14" s="63">
        <v>79.41379151736615</v>
      </c>
      <c r="P14" s="64">
        <v>622190048.75154722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21797.5</v>
      </c>
      <c r="D15" s="61">
        <v>14452.210631080377</v>
      </c>
      <c r="E15" s="62">
        <f t="shared" si="3"/>
        <v>0.66302147636565556</v>
      </c>
      <c r="F15" s="63">
        <v>138.18864103260586</v>
      </c>
      <c r="G15" s="63">
        <f t="shared" si="4"/>
        <v>91.62203679440195</v>
      </c>
      <c r="H15" s="64">
        <f t="shared" si="5"/>
        <v>728952941.6644814</v>
      </c>
      <c r="J15" s="51">
        <v>2022</v>
      </c>
      <c r="K15" s="61">
        <v>21797.5</v>
      </c>
      <c r="L15" s="61">
        <v>14452.210631080377</v>
      </c>
      <c r="M15" s="62">
        <v>0.66302147636565556</v>
      </c>
      <c r="N15" s="63">
        <v>138.18864103260586</v>
      </c>
      <c r="O15" s="63">
        <v>91.62203679440195</v>
      </c>
      <c r="P15" s="64">
        <v>728952941.6644814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22084.31451612903</v>
      </c>
      <c r="D16" s="61">
        <v>14275.499458069331</v>
      </c>
      <c r="E16" s="65">
        <f t="shared" si="3"/>
        <v>0.64640899076325786</v>
      </c>
      <c r="F16" s="63">
        <v>145.29109389165581</v>
      </c>
      <c r="G16" s="63">
        <f t="shared" si="4"/>
        <v>93.917469369394965</v>
      </c>
      <c r="H16" s="64">
        <f t="shared" si="5"/>
        <v>757047570.22111094</v>
      </c>
      <c r="J16" s="51">
        <v>2023</v>
      </c>
      <c r="K16" s="61">
        <v>22084.31451612903</v>
      </c>
      <c r="L16" s="61">
        <v>14275.499458069331</v>
      </c>
      <c r="M16" s="65">
        <v>0.64640899076325786</v>
      </c>
      <c r="N16" s="63">
        <v>145.29109389165581</v>
      </c>
      <c r="O16" s="63">
        <v>93.917469369394965</v>
      </c>
      <c r="P16" s="64">
        <v>757047570.22111094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22457.666666666668</v>
      </c>
      <c r="D17" s="61">
        <v>14430.697605474434</v>
      </c>
      <c r="E17" s="65">
        <f t="shared" ref="E17:E19" si="7">D17/C17</f>
        <v>0.64257332783790688</v>
      </c>
      <c r="F17" s="63">
        <v>143.53000546324159</v>
      </c>
      <c r="G17" s="63">
        <f t="shared" ref="G17:G19" si="8">(H17/365)/C17</f>
        <v>92.228553255108096</v>
      </c>
      <c r="H17" s="64">
        <f t="shared" ref="H17:H19" si="9">D17*F17*365</f>
        <v>756001908.74552846</v>
      </c>
      <c r="J17" s="51">
        <v>2024</v>
      </c>
      <c r="K17" s="61">
        <v>22604.5</v>
      </c>
      <c r="L17" s="61">
        <v>14366.645706219935</v>
      </c>
      <c r="M17" s="65">
        <v>0.63556573718595566</v>
      </c>
      <c r="N17" s="63">
        <v>145.65876887389246</v>
      </c>
      <c r="O17" s="63">
        <v>92.575722816934189</v>
      </c>
      <c r="P17" s="64">
        <v>763809193.14161694</v>
      </c>
      <c r="Q17" s="61"/>
      <c r="R17" s="59"/>
      <c r="S17" s="61">
        <f t="shared" si="6"/>
        <v>-146.83333333333212</v>
      </c>
      <c r="T17" s="61">
        <f t="shared" si="6"/>
        <v>64.051899254498494</v>
      </c>
      <c r="U17" s="65">
        <f t="shared" si="6"/>
        <v>7.0075906519512232E-3</v>
      </c>
      <c r="V17" s="63">
        <f t="shared" si="6"/>
        <v>-2.1287634106508619</v>
      </c>
      <c r="W17" s="63">
        <f t="shared" si="6"/>
        <v>-0.34716956182609238</v>
      </c>
      <c r="X17" s="64">
        <f t="shared" si="6"/>
        <v>-7807284.3960884809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22792.958333333332</v>
      </c>
      <c r="D18" s="61">
        <v>14747.771520612452</v>
      </c>
      <c r="E18" s="65">
        <f t="shared" si="7"/>
        <v>0.64703191682866035</v>
      </c>
      <c r="F18" s="63">
        <v>146.36210067005595</v>
      </c>
      <c r="G18" s="63">
        <f t="shared" si="8"/>
        <v>94.700950547615648</v>
      </c>
      <c r="H18" s="64">
        <f t="shared" si="9"/>
        <v>787857909.2849853</v>
      </c>
      <c r="J18" s="51">
        <v>2025</v>
      </c>
      <c r="K18" s="61">
        <v>23253.708333333332</v>
      </c>
      <c r="L18" s="61">
        <v>14672.302755794139</v>
      </c>
      <c r="M18" s="65">
        <v>0.63096614722572808</v>
      </c>
      <c r="N18" s="63">
        <v>149.08241009514867</v>
      </c>
      <c r="O18" s="63">
        <v>94.065953916861943</v>
      </c>
      <c r="P18" s="64">
        <v>798394523.61501086</v>
      </c>
      <c r="Q18" s="61"/>
      <c r="R18" s="59"/>
      <c r="S18" s="61">
        <f t="shared" si="6"/>
        <v>-460.75</v>
      </c>
      <c r="T18" s="61">
        <f t="shared" si="6"/>
        <v>75.468764818313502</v>
      </c>
      <c r="U18" s="65">
        <f t="shared" si="6"/>
        <v>1.6065769602932267E-2</v>
      </c>
      <c r="V18" s="63">
        <f t="shared" si="6"/>
        <v>-2.7203094250927222</v>
      </c>
      <c r="W18" s="63">
        <f t="shared" si="6"/>
        <v>0.63499663075370449</v>
      </c>
      <c r="X18" s="64">
        <f t="shared" si="6"/>
        <v>-10536614.330025554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23225.822916666668</v>
      </c>
      <c r="D19" s="61">
        <v>15059.520547035347</v>
      </c>
      <c r="E19" s="65">
        <f t="shared" si="7"/>
        <v>0.64839556389749076</v>
      </c>
      <c r="F19" s="63">
        <v>149.84366190241781</v>
      </c>
      <c r="G19" s="63">
        <f t="shared" si="8"/>
        <v>97.157965655683142</v>
      </c>
      <c r="H19" s="64">
        <f t="shared" si="9"/>
        <v>823649402.42080462</v>
      </c>
      <c r="J19" s="51">
        <v>2026</v>
      </c>
      <c r="K19" s="61">
        <v>23992.908333333336</v>
      </c>
      <c r="L19" s="61">
        <v>15018.079626852972</v>
      </c>
      <c r="M19" s="65">
        <v>0.6259382738518765</v>
      </c>
      <c r="N19" s="63">
        <v>152.87999893614753</v>
      </c>
      <c r="O19" s="63">
        <v>95.693442640568904</v>
      </c>
      <c r="P19" s="64">
        <v>838026859.04233539</v>
      </c>
      <c r="Q19" s="61"/>
      <c r="R19" s="59"/>
      <c r="S19" s="61">
        <f t="shared" si="6"/>
        <v>-767.08541666666861</v>
      </c>
      <c r="T19" s="61">
        <f t="shared" si="6"/>
        <v>41.440920182374612</v>
      </c>
      <c r="U19" s="65">
        <f t="shared" si="6"/>
        <v>2.2457290045614253E-2</v>
      </c>
      <c r="V19" s="63">
        <f t="shared" si="6"/>
        <v>-3.0363370337297226</v>
      </c>
      <c r="W19" s="63">
        <f t="shared" si="6"/>
        <v>1.4645230151142385</v>
      </c>
      <c r="X19" s="64">
        <f t="shared" si="6"/>
        <v>-14377456.621530771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23931.104166666668</v>
      </c>
      <c r="D20" s="61">
        <v>15325.064733618949</v>
      </c>
      <c r="E20" s="65">
        <f t="shared" ref="E20" si="10">D20/C20</f>
        <v>0.64038268468051041</v>
      </c>
      <c r="F20" s="63">
        <v>153.22045734333648</v>
      </c>
      <c r="G20" s="63">
        <f t="shared" ref="G20" si="11">(H20/365)/C20</f>
        <v>98.119727821501428</v>
      </c>
      <c r="H20" s="64">
        <f t="shared" ref="H20" si="12">D20*F20*365</f>
        <v>857061400.96498632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3">B7</f>
        <v>2014</v>
      </c>
      <c r="C23" s="62">
        <f t="shared" ref="C23:H36" si="14">C7/C6-1</f>
        <v>5.1631764913224742E-3</v>
      </c>
      <c r="D23" s="62">
        <f t="shared" si="14"/>
        <v>-3.8238833121024052E-2</v>
      </c>
      <c r="E23" s="62">
        <f t="shared" si="14"/>
        <v>-4.3179068461150827E-2</v>
      </c>
      <c r="F23" s="62" t="e">
        <f t="shared" si="14"/>
        <v>#DIV/0!</v>
      </c>
      <c r="G23" s="62" t="e">
        <f t="shared" si="14"/>
        <v>#DIV/0!</v>
      </c>
      <c r="H23" s="62" t="e">
        <f t="shared" si="14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3"/>
        <v>2015</v>
      </c>
      <c r="C24" s="62">
        <f t="shared" si="14"/>
        <v>-5.9143527287880415E-3</v>
      </c>
      <c r="D24" s="62">
        <f t="shared" si="14"/>
        <v>6.2218537201470303E-2</v>
      </c>
      <c r="E24" s="62">
        <f t="shared" si="14"/>
        <v>6.8538249312103838E-2</v>
      </c>
      <c r="F24" s="62">
        <f t="shared" si="14"/>
        <v>6.4916947081281373E-2</v>
      </c>
      <c r="G24" s="62">
        <f t="shared" si="14"/>
        <v>0.13790449029702234</v>
      </c>
      <c r="H24" s="62">
        <f t="shared" si="14"/>
        <v>0.13117452176973421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3"/>
        <v>2016</v>
      </c>
      <c r="C25" s="62">
        <f t="shared" si="14"/>
        <v>-1.9733352476439925E-2</v>
      </c>
      <c r="D25" s="62">
        <f t="shared" si="14"/>
        <v>2.3159267806440731E-3</v>
      </c>
      <c r="E25" s="62">
        <f t="shared" si="14"/>
        <v>2.2493144403909815E-2</v>
      </c>
      <c r="F25" s="62">
        <f t="shared" si="14"/>
        <v>6.0965959643690892E-2</v>
      </c>
      <c r="G25" s="62">
        <f t="shared" si="14"/>
        <v>8.4830420181589261E-2</v>
      </c>
      <c r="H25" s="62">
        <f t="shared" si="14"/>
        <v>6.3423079122981507E-2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3"/>
        <v>2017</v>
      </c>
      <c r="C26" s="62">
        <f t="shared" si="14"/>
        <v>-6.3467523749460852E-4</v>
      </c>
      <c r="D26" s="62">
        <f t="shared" si="14"/>
        <v>4.0476833809465207E-2</v>
      </c>
      <c r="E26" s="62">
        <f t="shared" si="14"/>
        <v>4.1137618074481352E-2</v>
      </c>
      <c r="F26" s="62">
        <f t="shared" si="14"/>
        <v>6.8175858781893917E-2</v>
      </c>
      <c r="G26" s="62">
        <f t="shared" si="14"/>
        <v>0.11211806929684442</v>
      </c>
      <c r="H26" s="62">
        <f t="shared" si="14"/>
        <v>0.11141223549709123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3"/>
        <v>2018</v>
      </c>
      <c r="C27" s="62">
        <f t="shared" si="14"/>
        <v>2.4470869853728372E-2</v>
      </c>
      <c r="D27" s="62">
        <f t="shared" si="14"/>
        <v>2.2974723855664347E-2</v>
      </c>
      <c r="E27" s="62">
        <f t="shared" si="14"/>
        <v>-1.4604085309694037E-3</v>
      </c>
      <c r="F27" s="62">
        <f t="shared" si="14"/>
        <v>5.3245595973659965E-2</v>
      </c>
      <c r="G27" s="62">
        <f t="shared" si="14"/>
        <v>5.1707427120094129E-2</v>
      </c>
      <c r="H27" s="62">
        <f t="shared" si="14"/>
        <v>7.7443622693349257E-2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3"/>
        <v>2019</v>
      </c>
      <c r="C28" s="62">
        <f t="shared" si="14"/>
        <v>-4.6890522551161773E-3</v>
      </c>
      <c r="D28" s="62">
        <f t="shared" si="14"/>
        <v>8.9426656082991496E-3</v>
      </c>
      <c r="E28" s="62">
        <f t="shared" si="14"/>
        <v>1.3695938836301602E-2</v>
      </c>
      <c r="F28" s="62">
        <f t="shared" si="14"/>
        <v>3.3106681804384586E-3</v>
      </c>
      <c r="G28" s="62">
        <f t="shared" si="14"/>
        <v>1.705194972564672E-2</v>
      </c>
      <c r="H28" s="62">
        <f t="shared" si="14"/>
        <v>1.2282939987215302E-2</v>
      </c>
      <c r="J28" s="51">
        <v>2019</v>
      </c>
      <c r="K28" s="62">
        <f t="shared" ref="K28:P35" si="15">K12/K11-1</f>
        <v>-4.6890522551161773E-3</v>
      </c>
      <c r="L28" s="62">
        <f t="shared" si="15"/>
        <v>8.9426656082991496E-3</v>
      </c>
      <c r="M28" s="62">
        <f t="shared" si="15"/>
        <v>1.3695938836301602E-2</v>
      </c>
      <c r="N28" s="62">
        <f t="shared" si="15"/>
        <v>3.3106681804384586E-3</v>
      </c>
      <c r="O28" s="62">
        <f t="shared" si="15"/>
        <v>1.7051949725646942E-2</v>
      </c>
      <c r="P28" s="62">
        <f t="shared" si="15"/>
        <v>1.2282939987215302E-2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-2.2204460492503131E-16</v>
      </c>
      <c r="X28" s="62">
        <f t="shared" si="16"/>
        <v>0</v>
      </c>
    </row>
    <row r="29" spans="1:31" s="51" customFormat="1" x14ac:dyDescent="0.2">
      <c r="B29" s="60">
        <f t="shared" si="13"/>
        <v>2020</v>
      </c>
      <c r="C29" s="62">
        <f t="shared" si="14"/>
        <v>1.6481015690501755E-2</v>
      </c>
      <c r="D29" s="62">
        <f t="shared" si="14"/>
        <v>-0.27204140643740948</v>
      </c>
      <c r="E29" s="62">
        <f t="shared" si="14"/>
        <v>-0.28384437847264288</v>
      </c>
      <c r="F29" s="62">
        <f t="shared" si="14"/>
        <v>-0.14918104769337825</v>
      </c>
      <c r="G29" s="62">
        <f t="shared" si="14"/>
        <v>-0.39068122440359665</v>
      </c>
      <c r="H29" s="62">
        <f t="shared" si="14"/>
        <v>-0.38063903210247485</v>
      </c>
      <c r="J29" s="51">
        <v>2020</v>
      </c>
      <c r="K29" s="62">
        <f t="shared" si="15"/>
        <v>1.6481015690501755E-2</v>
      </c>
      <c r="L29" s="62">
        <f t="shared" si="15"/>
        <v>-0.27204140643740948</v>
      </c>
      <c r="M29" s="62">
        <f t="shared" si="15"/>
        <v>-0.28384437847264288</v>
      </c>
      <c r="N29" s="62">
        <f t="shared" si="15"/>
        <v>-0.14918104769337825</v>
      </c>
      <c r="O29" s="62">
        <f t="shared" si="15"/>
        <v>-0.39068122440359665</v>
      </c>
      <c r="P29" s="62">
        <f t="shared" si="15"/>
        <v>-0.38063903210247485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 t="shared" si="13"/>
        <v>2021</v>
      </c>
      <c r="C30" s="62">
        <f t="shared" si="14"/>
        <v>1.172043770964426E-2</v>
      </c>
      <c r="D30" s="62">
        <f t="shared" si="14"/>
        <v>0.24626269512224286</v>
      </c>
      <c r="E30" s="62">
        <f t="shared" si="14"/>
        <v>0.23182516500661077</v>
      </c>
      <c r="F30" s="62">
        <f t="shared" si="14"/>
        <v>0.16042009570785098</v>
      </c>
      <c r="G30" s="62">
        <f t="shared" si="14"/>
        <v>0.42943467587231043</v>
      </c>
      <c r="H30" s="62">
        <f t="shared" si="14"/>
        <v>0.44618827595087751</v>
      </c>
      <c r="J30" s="51">
        <v>2021</v>
      </c>
      <c r="K30" s="62">
        <f t="shared" si="15"/>
        <v>1.172043770964426E-2</v>
      </c>
      <c r="L30" s="62">
        <f t="shared" si="15"/>
        <v>0.24626269512224286</v>
      </c>
      <c r="M30" s="62">
        <f t="shared" si="15"/>
        <v>0.23182516500661077</v>
      </c>
      <c r="N30" s="62">
        <f t="shared" si="15"/>
        <v>0.16042009570785098</v>
      </c>
      <c r="O30" s="62">
        <f t="shared" si="15"/>
        <v>0.42943467587231043</v>
      </c>
      <c r="P30" s="62">
        <f t="shared" si="15"/>
        <v>0.44618827595087751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 t="shared" si="13"/>
        <v>2022</v>
      </c>
      <c r="C31" s="62">
        <f t="shared" si="14"/>
        <v>1.5482448307723384E-2</v>
      </c>
      <c r="D31" s="62">
        <f t="shared" si="14"/>
        <v>2.1534093837847212E-3</v>
      </c>
      <c r="E31" s="62">
        <f t="shared" si="14"/>
        <v>-1.3125819108101067E-2</v>
      </c>
      <c r="F31" s="62">
        <f t="shared" si="14"/>
        <v>0.16907459711990569</v>
      </c>
      <c r="G31" s="62">
        <f t="shared" si="14"/>
        <v>0.15372953543423384</v>
      </c>
      <c r="H31" s="62">
        <f t="shared" si="14"/>
        <v>0.17159209332768799</v>
      </c>
      <c r="J31" s="51">
        <v>2022</v>
      </c>
      <c r="K31" s="62">
        <f t="shared" si="15"/>
        <v>1.5482448307723384E-2</v>
      </c>
      <c r="L31" s="62">
        <f t="shared" si="15"/>
        <v>2.1534093837847212E-3</v>
      </c>
      <c r="M31" s="62">
        <f t="shared" si="15"/>
        <v>-1.3125819108101067E-2</v>
      </c>
      <c r="N31" s="62">
        <f t="shared" si="15"/>
        <v>0.16907459711990569</v>
      </c>
      <c r="O31" s="62">
        <f t="shared" si="15"/>
        <v>0.15372953543423384</v>
      </c>
      <c r="P31" s="62">
        <f t="shared" si="15"/>
        <v>0.17159209332768799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4"/>
        <v>1.3158138141026843E-2</v>
      </c>
      <c r="D32" s="62">
        <f t="shared" si="14"/>
        <v>-1.2227276333145798E-2</v>
      </c>
      <c r="E32" s="62">
        <f t="shared" si="14"/>
        <v>-2.5055727747250067E-2</v>
      </c>
      <c r="F32" s="62">
        <f t="shared" si="14"/>
        <v>5.1396792138466152E-2</v>
      </c>
      <c r="G32" s="62">
        <f t="shared" si="14"/>
        <v>2.5053280360312513E-2</v>
      </c>
      <c r="H32" s="62">
        <f t="shared" si="14"/>
        <v>3.8541073025206041E-2</v>
      </c>
      <c r="J32" s="51">
        <v>2023</v>
      </c>
      <c r="K32" s="62">
        <f t="shared" si="15"/>
        <v>1.3158138141026843E-2</v>
      </c>
      <c r="L32" s="62">
        <f t="shared" si="15"/>
        <v>-1.2227276333145798E-2</v>
      </c>
      <c r="M32" s="62">
        <f t="shared" si="15"/>
        <v>-2.5055727747250067E-2</v>
      </c>
      <c r="N32" s="62">
        <f t="shared" si="15"/>
        <v>5.1396792138466152E-2</v>
      </c>
      <c r="O32" s="62">
        <f t="shared" si="15"/>
        <v>2.5053280360312513E-2</v>
      </c>
      <c r="P32" s="62">
        <f t="shared" si="15"/>
        <v>3.8541073025206041E-2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4"/>
        <v>1.6905761338662506E-2</v>
      </c>
      <c r="D33" s="62">
        <f t="shared" si="14"/>
        <v>1.0871643956203325E-2</v>
      </c>
      <c r="E33" s="62">
        <f t="shared" si="14"/>
        <v>-5.9338019429803213E-3</v>
      </c>
      <c r="F33" s="62">
        <f t="shared" si="14"/>
        <v>-1.2121103787183674E-2</v>
      </c>
      <c r="G33" s="62">
        <f t="shared" si="14"/>
        <v>-1.7982981500960671E-2</v>
      </c>
      <c r="H33" s="62">
        <f t="shared" si="14"/>
        <v>-1.381236155710841E-3</v>
      </c>
      <c r="J33" s="51">
        <v>2024</v>
      </c>
      <c r="K33" s="62">
        <f t="shared" si="15"/>
        <v>2.3554522531865629E-2</v>
      </c>
      <c r="L33" s="62">
        <f t="shared" si="15"/>
        <v>6.3848027467146018E-3</v>
      </c>
      <c r="M33" s="62">
        <f t="shared" si="15"/>
        <v>-1.6774602043357789E-2</v>
      </c>
      <c r="N33" s="62">
        <f t="shared" si="15"/>
        <v>2.5306092231009991E-3</v>
      </c>
      <c r="O33" s="62">
        <f t="shared" si="15"/>
        <v>-1.4286442782901587E-2</v>
      </c>
      <c r="P33" s="62">
        <f t="shared" si="15"/>
        <v>8.9315694105340793E-3</v>
      </c>
      <c r="Q33" s="62"/>
      <c r="S33" s="62">
        <f t="shared" si="16"/>
        <v>-6.6487611932031232E-3</v>
      </c>
      <c r="T33" s="62">
        <f t="shared" si="16"/>
        <v>4.4868412094887233E-3</v>
      </c>
      <c r="U33" s="62">
        <f t="shared" si="16"/>
        <v>1.0840800100377468E-2</v>
      </c>
      <c r="V33" s="62">
        <f t="shared" si="16"/>
        <v>-1.4651713010284673E-2</v>
      </c>
      <c r="W33" s="62">
        <f t="shared" si="16"/>
        <v>-3.6965387180590836E-3</v>
      </c>
      <c r="X33" s="62">
        <f t="shared" si="16"/>
        <v>-1.031280556624492E-2</v>
      </c>
    </row>
    <row r="34" spans="1:24" s="51" customFormat="1" outlineLevel="1" x14ac:dyDescent="0.2">
      <c r="B34" s="60">
        <v>2025</v>
      </c>
      <c r="C34" s="62">
        <f t="shared" si="14"/>
        <v>1.4929942261736828E-2</v>
      </c>
      <c r="D34" s="62">
        <f t="shared" si="14"/>
        <v>2.1972182066772206E-2</v>
      </c>
      <c r="E34" s="62">
        <f t="shared" si="14"/>
        <v>6.9386462176317387E-3</v>
      </c>
      <c r="F34" s="62">
        <f t="shared" si="14"/>
        <v>1.9731729248346319E-2</v>
      </c>
      <c r="G34" s="62">
        <f t="shared" si="14"/>
        <v>2.6807286954494414E-2</v>
      </c>
      <c r="H34" s="62">
        <f t="shared" si="14"/>
        <v>4.2137460462655651E-2</v>
      </c>
      <c r="J34" s="51">
        <v>2025</v>
      </c>
      <c r="K34" s="62">
        <f t="shared" si="15"/>
        <v>2.872031380182416E-2</v>
      </c>
      <c r="L34" s="62">
        <f t="shared" si="15"/>
        <v>2.127546372511091E-2</v>
      </c>
      <c r="M34" s="62">
        <f t="shared" si="15"/>
        <v>-7.237001133183818E-3</v>
      </c>
      <c r="N34" s="62">
        <f t="shared" si="15"/>
        <v>2.3504532186594984E-2</v>
      </c>
      <c r="O34" s="62">
        <f t="shared" si="15"/>
        <v>1.6097428727341878E-2</v>
      </c>
      <c r="P34" s="62">
        <f t="shared" si="15"/>
        <v>4.5280065733617647E-2</v>
      </c>
      <c r="Q34" s="62"/>
      <c r="S34" s="62">
        <f t="shared" si="16"/>
        <v>-1.3790371540087332E-2</v>
      </c>
      <c r="T34" s="62">
        <f t="shared" si="16"/>
        <v>6.9671834166129543E-4</v>
      </c>
      <c r="U34" s="62">
        <f t="shared" si="16"/>
        <v>1.4175647350815557E-2</v>
      </c>
      <c r="V34" s="62">
        <f t="shared" si="16"/>
        <v>-3.772802938248665E-3</v>
      </c>
      <c r="W34" s="62">
        <f t="shared" si="16"/>
        <v>1.0709858227152536E-2</v>
      </c>
      <c r="X34" s="62">
        <f t="shared" si="16"/>
        <v>-3.1426052709619956E-3</v>
      </c>
    </row>
    <row r="35" spans="1:24" s="51" customFormat="1" outlineLevel="1" x14ac:dyDescent="0.2">
      <c r="B35" s="60">
        <v>2026</v>
      </c>
      <c r="C35" s="62">
        <f t="shared" si="14"/>
        <v>1.8991154066223093E-2</v>
      </c>
      <c r="D35" s="62">
        <f t="shared" si="14"/>
        <v>2.1138720923847609E-2</v>
      </c>
      <c r="E35" s="62">
        <f t="shared" si="14"/>
        <v>2.1075421990217613E-3</v>
      </c>
      <c r="F35" s="62">
        <f t="shared" si="14"/>
        <v>2.3787313904508167E-2</v>
      </c>
      <c r="G35" s="62">
        <f t="shared" si="14"/>
        <v>2.5944988871385188E-2</v>
      </c>
      <c r="H35" s="62">
        <f t="shared" si="14"/>
        <v>4.5428868218511109E-2</v>
      </c>
      <c r="J35" s="51">
        <v>2026</v>
      </c>
      <c r="K35" s="62">
        <f t="shared" si="15"/>
        <v>3.1788478181795643E-2</v>
      </c>
      <c r="L35" s="62">
        <f t="shared" si="15"/>
        <v>2.3566639593930461E-2</v>
      </c>
      <c r="M35" s="62">
        <f t="shared" si="15"/>
        <v>-7.9685311105175405E-3</v>
      </c>
      <c r="N35" s="62">
        <f t="shared" si="15"/>
        <v>2.547308457500197E-2</v>
      </c>
      <c r="O35" s="62">
        <f t="shared" si="15"/>
        <v>1.7301570397567856E-2</v>
      </c>
      <c r="P35" s="62">
        <f t="shared" si="15"/>
        <v>4.9640039172457406E-2</v>
      </c>
      <c r="Q35" s="62"/>
      <c r="S35" s="62">
        <f t="shared" si="16"/>
        <v>-1.279732411557255E-2</v>
      </c>
      <c r="T35" s="62">
        <f t="shared" si="16"/>
        <v>-2.4279186700828514E-3</v>
      </c>
      <c r="U35" s="62">
        <f t="shared" si="16"/>
        <v>1.0076073309539302E-2</v>
      </c>
      <c r="V35" s="62">
        <f t="shared" si="16"/>
        <v>-1.6857706704938025E-3</v>
      </c>
      <c r="W35" s="62">
        <f t="shared" si="16"/>
        <v>8.6434184738173325E-3</v>
      </c>
      <c r="X35" s="62">
        <f t="shared" si="16"/>
        <v>-4.2111709539462971E-3</v>
      </c>
    </row>
    <row r="36" spans="1:24" s="51" customFormat="1" outlineLevel="1" x14ac:dyDescent="0.2">
      <c r="B36" s="60">
        <v>2027</v>
      </c>
      <c r="C36" s="62">
        <f t="shared" si="14"/>
        <v>3.0366254514663238E-2</v>
      </c>
      <c r="D36" s="62">
        <f t="shared" si="14"/>
        <v>1.7632977474563605E-2</v>
      </c>
      <c r="E36" s="62">
        <f t="shared" si="14"/>
        <v>-1.2358010546548392E-2</v>
      </c>
      <c r="F36" s="62">
        <f t="shared" si="14"/>
        <v>2.2535457276249282E-2</v>
      </c>
      <c r="G36" s="62">
        <f t="shared" si="14"/>
        <v>9.8989533110096506E-3</v>
      </c>
      <c r="H36" s="62">
        <f t="shared" si="14"/>
        <v>4.0565801961343961E-2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17">C13/C$12</f>
        <v>1.0164810156905018</v>
      </c>
      <c r="D39" s="67">
        <f t="shared" ref="D39:G39" si="18">D13/D$12</f>
        <v>0.72795859356259052</v>
      </c>
      <c r="E39" s="67">
        <f t="shared" si="18"/>
        <v>0.71615562152735712</v>
      </c>
      <c r="F39" s="67">
        <f t="shared" si="18"/>
        <v>0.85081895230662175</v>
      </c>
      <c r="G39" s="67">
        <f t="shared" si="18"/>
        <v>0.60931877559640335</v>
      </c>
      <c r="H39" s="67">
        <f t="shared" ref="H39:H46" si="19">H13/H$12</f>
        <v>0.61936096789752515</v>
      </c>
      <c r="J39" s="51">
        <v>2020</v>
      </c>
      <c r="K39" s="67">
        <f t="shared" ref="K39:K45" si="20">K13/K$12</f>
        <v>1.0164810156905018</v>
      </c>
      <c r="L39" s="67">
        <f t="shared" ref="L39:O39" si="21">L13/L$12</f>
        <v>0.72795859356259052</v>
      </c>
      <c r="M39" s="67">
        <f t="shared" si="21"/>
        <v>0.71615562152735712</v>
      </c>
      <c r="N39" s="67">
        <f t="shared" si="21"/>
        <v>0.85081895230662175</v>
      </c>
      <c r="O39" s="67">
        <f t="shared" si="21"/>
        <v>0.60931877559640335</v>
      </c>
      <c r="P39" s="67">
        <f t="shared" ref="P39:P45" si="22">P13/P$12</f>
        <v>0.61936096789752515</v>
      </c>
      <c r="Q39" s="67"/>
      <c r="S39" s="67">
        <f t="shared" ref="S39:X45" si="23">C39-K39</f>
        <v>0</v>
      </c>
      <c r="T39" s="67">
        <f t="shared" si="23"/>
        <v>0</v>
      </c>
      <c r="U39" s="67">
        <f t="shared" si="23"/>
        <v>0</v>
      </c>
      <c r="V39" s="67">
        <f t="shared" si="23"/>
        <v>0</v>
      </c>
      <c r="W39" s="67">
        <f t="shared" si="23"/>
        <v>0</v>
      </c>
      <c r="X39" s="67">
        <f t="shared" si="23"/>
        <v>0</v>
      </c>
    </row>
    <row r="40" spans="1:24" s="51" customFormat="1" x14ac:dyDescent="0.2">
      <c r="B40" s="60">
        <f>B14</f>
        <v>2021</v>
      </c>
      <c r="C40" s="67">
        <f t="shared" si="17"/>
        <v>1.0283946181179384</v>
      </c>
      <c r="D40" s="67">
        <f t="shared" ref="D40:G46" si="24">D14/D$12</f>
        <v>0.90722763875071155</v>
      </c>
      <c r="E40" s="67">
        <f t="shared" si="24"/>
        <v>0.88217851665834845</v>
      </c>
      <c r="F40" s="67">
        <f t="shared" si="24"/>
        <v>0.98730741006570355</v>
      </c>
      <c r="G40" s="67">
        <f t="shared" si="24"/>
        <v>0.87098138649755796</v>
      </c>
      <c r="H40" s="67">
        <f t="shared" si="19"/>
        <v>0.89571257035498875</v>
      </c>
      <c r="J40" s="51">
        <v>2021</v>
      </c>
      <c r="K40" s="67">
        <f t="shared" si="20"/>
        <v>1.0283946181179384</v>
      </c>
      <c r="L40" s="67">
        <f t="shared" ref="L40:O45" si="25">L14/L$12</f>
        <v>0.90722763875071155</v>
      </c>
      <c r="M40" s="67">
        <f t="shared" si="25"/>
        <v>0.88217851665834845</v>
      </c>
      <c r="N40" s="67">
        <f t="shared" si="25"/>
        <v>0.98730741006570355</v>
      </c>
      <c r="O40" s="67">
        <f t="shared" si="25"/>
        <v>0.87098138649755796</v>
      </c>
      <c r="P40" s="67">
        <f t="shared" si="22"/>
        <v>0.89571257035498875</v>
      </c>
      <c r="Q40" s="67"/>
      <c r="S40" s="67">
        <f t="shared" si="23"/>
        <v>0</v>
      </c>
      <c r="T40" s="67">
        <f t="shared" si="23"/>
        <v>0</v>
      </c>
      <c r="U40" s="67">
        <f t="shared" si="23"/>
        <v>0</v>
      </c>
      <c r="V40" s="67">
        <f t="shared" si="23"/>
        <v>0</v>
      </c>
      <c r="W40" s="67">
        <f t="shared" si="23"/>
        <v>0</v>
      </c>
      <c r="X40" s="67">
        <f t="shared" si="23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1.0443166846328902</v>
      </c>
      <c r="D41" s="67">
        <f t="shared" si="24"/>
        <v>0.90918127126122605</v>
      </c>
      <c r="E41" s="67">
        <f t="shared" si="24"/>
        <v>0.8705992010276381</v>
      </c>
      <c r="F41" s="67">
        <f t="shared" si="24"/>
        <v>1.1542360126560598</v>
      </c>
      <c r="G41" s="67">
        <f t="shared" si="24"/>
        <v>1.0048769504156925</v>
      </c>
      <c r="H41" s="67">
        <f t="shared" si="19"/>
        <v>1.049409765322125</v>
      </c>
      <c r="J41" s="51">
        <v>2022</v>
      </c>
      <c r="K41" s="67">
        <f t="shared" si="20"/>
        <v>1.0443166846328902</v>
      </c>
      <c r="L41" s="67">
        <f t="shared" si="25"/>
        <v>0.90918127126122605</v>
      </c>
      <c r="M41" s="67">
        <f t="shared" si="25"/>
        <v>0.8705992010276381</v>
      </c>
      <c r="N41" s="67">
        <f t="shared" si="25"/>
        <v>1.1542360126560598</v>
      </c>
      <c r="O41" s="67">
        <f t="shared" si="25"/>
        <v>1.0048769504156925</v>
      </c>
      <c r="P41" s="67">
        <f t="shared" si="22"/>
        <v>1.049409765322125</v>
      </c>
      <c r="Q41" s="67"/>
      <c r="S41" s="67">
        <f t="shared" si="23"/>
        <v>0</v>
      </c>
      <c r="T41" s="67">
        <f t="shared" si="23"/>
        <v>0</v>
      </c>
      <c r="U41" s="67">
        <f t="shared" si="23"/>
        <v>0</v>
      </c>
      <c r="V41" s="67">
        <f t="shared" si="23"/>
        <v>0</v>
      </c>
      <c r="W41" s="67">
        <f t="shared" si="23"/>
        <v>0</v>
      </c>
      <c r="X41" s="67">
        <f t="shared" si="23"/>
        <v>0</v>
      </c>
    </row>
    <row r="42" spans="1:24" s="51" customFormat="1" outlineLevel="1" x14ac:dyDescent="0.2">
      <c r="B42" s="60">
        <v>2023</v>
      </c>
      <c r="C42" s="67">
        <f t="shared" si="17"/>
        <v>1.0580579478322687</v>
      </c>
      <c r="D42" s="67">
        <f t="shared" si="24"/>
        <v>0.89806446062059431</v>
      </c>
      <c r="E42" s="67">
        <f t="shared" si="24"/>
        <v>0.84878570446971613</v>
      </c>
      <c r="F42" s="67">
        <f t="shared" si="24"/>
        <v>1.2135600410772753</v>
      </c>
      <c r="G42" s="67">
        <f t="shared" si="24"/>
        <v>1.0300524143820726</v>
      </c>
      <c r="H42" s="67">
        <f t="shared" si="19"/>
        <v>1.0898551437207695</v>
      </c>
      <c r="J42" s="51">
        <v>2023</v>
      </c>
      <c r="K42" s="67">
        <f t="shared" si="20"/>
        <v>1.0580579478322687</v>
      </c>
      <c r="L42" s="67">
        <f t="shared" si="25"/>
        <v>0.89806446062059431</v>
      </c>
      <c r="M42" s="67">
        <f t="shared" si="25"/>
        <v>0.84878570446971613</v>
      </c>
      <c r="N42" s="67">
        <f t="shared" si="25"/>
        <v>1.2135600410772753</v>
      </c>
      <c r="O42" s="67">
        <f t="shared" si="25"/>
        <v>1.0300524143820726</v>
      </c>
      <c r="P42" s="67">
        <f t="shared" si="22"/>
        <v>1.0898551437207695</v>
      </c>
      <c r="Q42" s="67"/>
      <c r="S42" s="67">
        <f t="shared" si="23"/>
        <v>0</v>
      </c>
      <c r="T42" s="67">
        <f t="shared" si="23"/>
        <v>0</v>
      </c>
      <c r="U42" s="67">
        <f t="shared" si="23"/>
        <v>0</v>
      </c>
      <c r="V42" s="67">
        <f t="shared" si="23"/>
        <v>0</v>
      </c>
      <c r="W42" s="67">
        <f t="shared" si="23"/>
        <v>0</v>
      </c>
      <c r="X42" s="67">
        <f t="shared" si="23"/>
        <v>0</v>
      </c>
    </row>
    <row r="43" spans="1:24" s="51" customFormat="1" outlineLevel="1" x14ac:dyDescent="0.2">
      <c r="B43" s="60">
        <v>2024</v>
      </c>
      <c r="C43" s="67">
        <f t="shared" si="17"/>
        <v>1.0759452229807962</v>
      </c>
      <c r="D43" s="67">
        <f t="shared" si="24"/>
        <v>0.90782789768618122</v>
      </c>
      <c r="E43" s="67">
        <f t="shared" si="24"/>
        <v>0.84374917820735984</v>
      </c>
      <c r="F43" s="67">
        <f t="shared" si="24"/>
        <v>1.1988503538673987</v>
      </c>
      <c r="G43" s="67">
        <f t="shared" si="24"/>
        <v>1.0115290008692199</v>
      </c>
      <c r="H43" s="67">
        <f t="shared" si="19"/>
        <v>1.088349796391775</v>
      </c>
      <c r="J43" s="51">
        <v>2024</v>
      </c>
      <c r="K43" s="67">
        <f t="shared" si="20"/>
        <v>1.0829799976045036</v>
      </c>
      <c r="L43" s="67">
        <f t="shared" si="25"/>
        <v>0.90379842505549146</v>
      </c>
      <c r="M43" s="67">
        <f t="shared" si="25"/>
        <v>0.83454766205714559</v>
      </c>
      <c r="N43" s="67">
        <f t="shared" si="25"/>
        <v>1.2166310873100121</v>
      </c>
      <c r="O43" s="67">
        <f t="shared" si="25"/>
        <v>1.0153366295006134</v>
      </c>
      <c r="P43" s="67">
        <f t="shared" si="22"/>
        <v>1.0995892605843391</v>
      </c>
      <c r="Q43" s="67"/>
      <c r="S43" s="67">
        <f t="shared" si="23"/>
        <v>-7.0347746237073849E-3</v>
      </c>
      <c r="T43" s="67">
        <f t="shared" si="23"/>
        <v>4.0294726306897566E-3</v>
      </c>
      <c r="U43" s="67">
        <f t="shared" si="23"/>
        <v>9.2015161502142506E-3</v>
      </c>
      <c r="V43" s="67">
        <f t="shared" si="23"/>
        <v>-1.7780733442613439E-2</v>
      </c>
      <c r="W43" s="67">
        <f t="shared" si="23"/>
        <v>-3.8076286313935004E-3</v>
      </c>
      <c r="X43" s="67">
        <f t="shared" si="23"/>
        <v>-1.1239464192564164E-2</v>
      </c>
    </row>
    <row r="44" spans="1:24" s="51" customFormat="1" outlineLevel="1" x14ac:dyDescent="0.2">
      <c r="B44" s="60">
        <v>2025</v>
      </c>
      <c r="C44" s="67">
        <f t="shared" si="17"/>
        <v>1.092009023036691</v>
      </c>
      <c r="D44" s="67">
        <f t="shared" si="24"/>
        <v>0.927774857539437</v>
      </c>
      <c r="E44" s="67">
        <f t="shared" si="24"/>
        <v>0.84960365525135806</v>
      </c>
      <c r="F44" s="67">
        <f t="shared" si="24"/>
        <v>1.2225057444591945</v>
      </c>
      <c r="G44" s="67">
        <f t="shared" si="24"/>
        <v>1.0386453490583141</v>
      </c>
      <c r="H44" s="67">
        <f t="shared" si="19"/>
        <v>1.1342100929067724</v>
      </c>
      <c r="J44" s="51">
        <v>2025</v>
      </c>
      <c r="K44" s="67">
        <f t="shared" si="20"/>
        <v>1.1140835229768036</v>
      </c>
      <c r="L44" s="67">
        <f t="shared" si="25"/>
        <v>0.9230271556625721</v>
      </c>
      <c r="M44" s="67">
        <f t="shared" si="25"/>
        <v>0.82850803968114206</v>
      </c>
      <c r="N44" s="67">
        <f t="shared" si="25"/>
        <v>1.2452274318609025</v>
      </c>
      <c r="O44" s="67">
        <f t="shared" si="25"/>
        <v>1.031680938528259</v>
      </c>
      <c r="P44" s="67">
        <f t="shared" si="22"/>
        <v>1.149378734583578</v>
      </c>
      <c r="Q44" s="67"/>
      <c r="S44" s="67">
        <f t="shared" si="23"/>
        <v>-2.2074499940112569E-2</v>
      </c>
      <c r="T44" s="67">
        <f t="shared" si="23"/>
        <v>4.7477018768649071E-3</v>
      </c>
      <c r="U44" s="67">
        <f t="shared" si="23"/>
        <v>2.1095615570215998E-2</v>
      </c>
      <c r="V44" s="67">
        <f t="shared" si="23"/>
        <v>-2.2721687401707991E-2</v>
      </c>
      <c r="W44" s="67">
        <f t="shared" si="23"/>
        <v>6.9644105300550319E-3</v>
      </c>
      <c r="X44" s="67">
        <f t="shared" si="23"/>
        <v>-1.5168641676805539E-2</v>
      </c>
    </row>
    <row r="45" spans="1:24" s="51" customFormat="1" outlineLevel="1" x14ac:dyDescent="0.2">
      <c r="B45" s="60">
        <v>2026</v>
      </c>
      <c r="C45" s="67">
        <f t="shared" si="17"/>
        <v>1.1127475346348865</v>
      </c>
      <c r="D45" s="67">
        <f t="shared" si="24"/>
        <v>0.94738683133312573</v>
      </c>
      <c r="E45" s="67">
        <f t="shared" si="24"/>
        <v>0.85139423080724352</v>
      </c>
      <c r="F45" s="67">
        <f t="shared" si="24"/>
        <v>1.2515858723527098</v>
      </c>
      <c r="G45" s="67">
        <f t="shared" si="24"/>
        <v>1.0655929910809481</v>
      </c>
      <c r="H45" s="67">
        <f t="shared" si="19"/>
        <v>1.1857359737495397</v>
      </c>
      <c r="J45" s="51">
        <v>2026</v>
      </c>
      <c r="K45" s="67">
        <f t="shared" si="20"/>
        <v>1.1494985427396496</v>
      </c>
      <c r="L45" s="67">
        <f t="shared" si="25"/>
        <v>0.94477980397548267</v>
      </c>
      <c r="M45" s="67">
        <f t="shared" si="25"/>
        <v>0.821906047591629</v>
      </c>
      <c r="N45" s="67">
        <f t="shared" si="25"/>
        <v>1.2769472155478079</v>
      </c>
      <c r="O45" s="67">
        <f t="shared" si="25"/>
        <v>1.0495306389140346</v>
      </c>
      <c r="P45" s="67">
        <f t="shared" si="22"/>
        <v>1.2064339399922963</v>
      </c>
      <c r="Q45" s="67"/>
      <c r="S45" s="67">
        <f t="shared" si="23"/>
        <v>-3.6751008104763061E-2</v>
      </c>
      <c r="T45" s="67">
        <f t="shared" si="23"/>
        <v>2.6070273576430658E-3</v>
      </c>
      <c r="U45" s="67">
        <f t="shared" si="23"/>
        <v>2.9488183215614527E-2</v>
      </c>
      <c r="V45" s="67">
        <f t="shared" si="23"/>
        <v>-2.5361343195098085E-2</v>
      </c>
      <c r="W45" s="67">
        <f t="shared" si="23"/>
        <v>1.6062352166913429E-2</v>
      </c>
      <c r="X45" s="67">
        <f t="shared" si="23"/>
        <v>-2.069796624275666E-2</v>
      </c>
    </row>
    <row r="46" spans="1:24" s="51" customFormat="1" outlineLevel="1" x14ac:dyDescent="0.2">
      <c r="B46" s="60">
        <v>2027</v>
      </c>
      <c r="C46" s="67">
        <f t="shared" si="17"/>
        <v>1.1465375094821735</v>
      </c>
      <c r="D46" s="67">
        <f t="shared" si="24"/>
        <v>0.96409208198972085</v>
      </c>
      <c r="E46" s="67">
        <f t="shared" si="24"/>
        <v>0.84087269192365721</v>
      </c>
      <c r="F46" s="67">
        <f t="shared" si="24"/>
        <v>1.2797909323066714</v>
      </c>
      <c r="G46" s="67">
        <f t="shared" si="24"/>
        <v>1.0761412463481976</v>
      </c>
      <c r="H46" s="67">
        <f t="shared" si="19"/>
        <v>1.2338363044391047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38:P38"/>
    <mergeCell ref="S38:X38"/>
    <mergeCell ref="C5:H5"/>
    <mergeCell ref="K5:P5"/>
    <mergeCell ref="S5:X5"/>
    <mergeCell ref="C22:H22"/>
    <mergeCell ref="K22:P22"/>
    <mergeCell ref="S22:X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A762-3F0A-4D94-A358-6A976094C66E}">
  <dimension ref="A1:AE59"/>
  <sheetViews>
    <sheetView zoomScaleNormal="100" workbookViewId="0">
      <selection activeCell="C38" sqref="C38:H38"/>
    </sheetView>
  </sheetViews>
  <sheetFormatPr baseColWidth="10" defaultColWidth="8.6640625" defaultRowHeight="16" customHeight="1" zeroHeight="1" outlineLevelRow="1" outlineLevelCol="1" x14ac:dyDescent="0.2"/>
  <cols>
    <col min="1" max="2" width="6.33203125" style="72" customWidth="1"/>
    <col min="3" max="4" width="10.6640625" style="72" customWidth="1"/>
    <col min="5" max="5" width="13" style="72" customWidth="1"/>
    <col min="6" max="7" width="10.6640625" style="72" customWidth="1"/>
    <col min="8" max="8" width="16.33203125" style="72" bestFit="1" customWidth="1"/>
    <col min="9" max="9" width="8.33203125" style="72" customWidth="1" outlineLevel="1"/>
    <col min="10" max="10" width="6.33203125" style="72" customWidth="1" outlineLevel="1"/>
    <col min="11" max="11" width="13.33203125" style="72" bestFit="1" customWidth="1"/>
    <col min="12" max="12" width="10.6640625" style="72" customWidth="1"/>
    <col min="13" max="13" width="12.33203125" style="72" customWidth="1"/>
    <col min="14" max="15" width="10.6640625" style="72" customWidth="1"/>
    <col min="16" max="16" width="16.33203125" style="72" bestFit="1" customWidth="1"/>
    <col min="17" max="17" width="5.6640625" style="72" customWidth="1" outlineLevel="1"/>
    <col min="18" max="18" width="8.6640625" style="72" customWidth="1" outlineLevel="1"/>
    <col min="19" max="19" width="13.33203125" style="72" bestFit="1" customWidth="1"/>
    <col min="20" max="20" width="10.6640625" style="72" customWidth="1"/>
    <col min="21" max="21" width="12" style="72" customWidth="1"/>
    <col min="22" max="23" width="10.6640625" style="72" customWidth="1"/>
    <col min="24" max="24" width="14" style="72" bestFit="1" customWidth="1"/>
    <col min="25" max="25" width="8.6640625" style="72"/>
    <col min="26" max="31" width="8.83203125" style="72" bestFit="1" customWidth="1"/>
    <col min="32" max="16384" width="8.6640625" style="72"/>
  </cols>
  <sheetData>
    <row r="1" spans="1:31" s="51" customFormat="1" x14ac:dyDescent="0.2"/>
    <row r="2" spans="1:31" s="51" customFormat="1" x14ac:dyDescent="0.2">
      <c r="B2" s="80" t="s">
        <v>35</v>
      </c>
      <c r="C2" s="78"/>
      <c r="D2" s="78"/>
      <c r="K2" s="53" t="s">
        <v>21</v>
      </c>
      <c r="S2" s="77" t="s">
        <v>29</v>
      </c>
      <c r="T2" s="77"/>
      <c r="U2" s="54"/>
    </row>
    <row r="3" spans="1:31" s="51" customFormat="1" x14ac:dyDescent="0.2">
      <c r="A3" s="52"/>
    </row>
    <row r="4" spans="1:31" s="51" customFormat="1" ht="64" x14ac:dyDescent="0.2">
      <c r="A4" s="55"/>
      <c r="B4" s="55"/>
      <c r="C4" s="50" t="s">
        <v>26</v>
      </c>
      <c r="D4" s="50" t="s">
        <v>27</v>
      </c>
      <c r="E4" s="50" t="s">
        <v>18</v>
      </c>
      <c r="F4" s="50" t="s">
        <v>22</v>
      </c>
      <c r="G4" s="50" t="s">
        <v>23</v>
      </c>
      <c r="H4" s="50" t="s">
        <v>19</v>
      </c>
      <c r="K4" s="50" t="s">
        <v>26</v>
      </c>
      <c r="L4" s="50" t="s">
        <v>27</v>
      </c>
      <c r="M4" s="50" t="s">
        <v>18</v>
      </c>
      <c r="N4" s="50" t="s">
        <v>22</v>
      </c>
      <c r="O4" s="50" t="s">
        <v>23</v>
      </c>
      <c r="P4" s="50" t="s">
        <v>19</v>
      </c>
      <c r="Q4" s="56"/>
      <c r="R4" s="57"/>
      <c r="S4" s="50" t="s">
        <v>26</v>
      </c>
      <c r="T4" s="50" t="s">
        <v>27</v>
      </c>
      <c r="U4" s="50" t="s">
        <v>18</v>
      </c>
      <c r="V4" s="50" t="s">
        <v>22</v>
      </c>
      <c r="W4" s="50" t="s">
        <v>23</v>
      </c>
      <c r="X4" s="50" t="s">
        <v>19</v>
      </c>
      <c r="Z4" s="58"/>
      <c r="AA4" s="58"/>
      <c r="AB4" s="58"/>
      <c r="AC4" s="58"/>
      <c r="AD4" s="58"/>
      <c r="AE4" s="58"/>
    </row>
    <row r="5" spans="1:31" s="51" customFormat="1" x14ac:dyDescent="0.2">
      <c r="A5" s="56"/>
      <c r="B5" s="56"/>
      <c r="C5" s="81" t="s">
        <v>2</v>
      </c>
      <c r="D5" s="81"/>
      <c r="E5" s="81"/>
      <c r="F5" s="81"/>
      <c r="G5" s="81"/>
      <c r="H5" s="81"/>
      <c r="K5" s="81" t="s">
        <v>2</v>
      </c>
      <c r="L5" s="81"/>
      <c r="M5" s="81"/>
      <c r="N5" s="81"/>
      <c r="O5" s="81"/>
      <c r="P5" s="81"/>
      <c r="R5" s="59"/>
      <c r="S5" s="81" t="s">
        <v>2</v>
      </c>
      <c r="T5" s="81"/>
      <c r="U5" s="81"/>
      <c r="V5" s="81"/>
      <c r="W5" s="81"/>
      <c r="X5" s="81"/>
    </row>
    <row r="6" spans="1:31" s="51" customFormat="1" hidden="1" outlineLevel="1" x14ac:dyDescent="0.2">
      <c r="A6" s="52"/>
      <c r="B6" s="60">
        <v>2013</v>
      </c>
      <c r="C6" s="61">
        <v>14199.527786488494</v>
      </c>
      <c r="D6" s="61">
        <v>6796.2747022192734</v>
      </c>
      <c r="E6" s="62">
        <f t="shared" ref="E6:E10" si="0">D6/C6</f>
        <v>0.47862681100467597</v>
      </c>
      <c r="F6" s="63">
        <v>0</v>
      </c>
      <c r="G6" s="63">
        <f t="shared" ref="G6:G10" si="1">(H6/365)/C6</f>
        <v>0</v>
      </c>
      <c r="H6" s="64">
        <f t="shared" ref="H6:H10" si="2">D6*F6*365</f>
        <v>0</v>
      </c>
      <c r="J6" s="51">
        <v>2013</v>
      </c>
      <c r="K6" s="61">
        <v>14199.527786488494</v>
      </c>
      <c r="L6" s="61">
        <v>6796.2747022192734</v>
      </c>
      <c r="M6" s="62">
        <v>0.47862681100467597</v>
      </c>
      <c r="N6" s="63">
        <v>0</v>
      </c>
      <c r="O6" s="63">
        <v>0</v>
      </c>
      <c r="P6" s="64">
        <v>0</v>
      </c>
      <c r="Q6" s="61"/>
      <c r="R6" s="59"/>
      <c r="S6" s="61"/>
      <c r="T6" s="61"/>
      <c r="U6" s="62"/>
      <c r="V6" s="63"/>
      <c r="W6" s="63"/>
      <c r="X6" s="64"/>
    </row>
    <row r="7" spans="1:31" s="51" customFormat="1" hidden="1" outlineLevel="1" x14ac:dyDescent="0.2">
      <c r="A7" s="52"/>
      <c r="B7" s="60">
        <v>2014</v>
      </c>
      <c r="C7" s="61">
        <v>14393.052662764714</v>
      </c>
      <c r="D7" s="61">
        <v>7913.8312307496535</v>
      </c>
      <c r="E7" s="62">
        <f t="shared" si="0"/>
        <v>0.54983688423672539</v>
      </c>
      <c r="F7" s="63">
        <v>137.46173773670282</v>
      </c>
      <c r="G7" s="63">
        <f t="shared" si="1"/>
        <v>75.581533578914559</v>
      </c>
      <c r="H7" s="64">
        <f t="shared" si="2"/>
        <v>397064882.49385047</v>
      </c>
      <c r="J7" s="51">
        <v>2014</v>
      </c>
      <c r="K7" s="61">
        <v>14393.052662764714</v>
      </c>
      <c r="L7" s="61">
        <v>7913.8312307496535</v>
      </c>
      <c r="M7" s="62">
        <v>0.54983688423672539</v>
      </c>
      <c r="N7" s="63">
        <v>137.46173773670282</v>
      </c>
      <c r="O7" s="63">
        <v>75.581533578914559</v>
      </c>
      <c r="P7" s="64">
        <v>397064882.49385047</v>
      </c>
      <c r="Q7" s="61"/>
      <c r="R7" s="59"/>
      <c r="S7" s="61"/>
      <c r="T7" s="61"/>
      <c r="U7" s="62"/>
      <c r="V7" s="63"/>
      <c r="W7" s="63"/>
      <c r="X7" s="64"/>
    </row>
    <row r="8" spans="1:31" s="51" customFormat="1" hidden="1" outlineLevel="1" x14ac:dyDescent="0.2">
      <c r="A8" s="52"/>
      <c r="B8" s="60">
        <v>2015</v>
      </c>
      <c r="C8" s="61">
        <v>14354.5</v>
      </c>
      <c r="D8" s="61">
        <v>8476.6297811059831</v>
      </c>
      <c r="E8" s="62">
        <f t="shared" si="0"/>
        <v>0.59052072737510763</v>
      </c>
      <c r="F8" s="63">
        <v>140.57900092357815</v>
      </c>
      <c r="G8" s="63">
        <f t="shared" si="1"/>
        <v>83.0148138790573</v>
      </c>
      <c r="H8" s="64">
        <f t="shared" si="2"/>
        <v>434947193.22682875</v>
      </c>
      <c r="J8" s="51">
        <v>2015</v>
      </c>
      <c r="K8" s="61">
        <v>14354.5</v>
      </c>
      <c r="L8" s="61">
        <v>8476.6297811059831</v>
      </c>
      <c r="M8" s="62">
        <v>0.59052072737510763</v>
      </c>
      <c r="N8" s="63">
        <v>140.57900092357815</v>
      </c>
      <c r="O8" s="63">
        <v>83.0148138790573</v>
      </c>
      <c r="P8" s="64">
        <v>434947193.22682875</v>
      </c>
      <c r="Q8" s="61"/>
      <c r="R8" s="59"/>
      <c r="S8" s="61"/>
      <c r="T8" s="61"/>
      <c r="U8" s="62"/>
      <c r="V8" s="63"/>
      <c r="W8" s="63"/>
      <c r="X8" s="64"/>
    </row>
    <row r="9" spans="1:31" s="51" customFormat="1" hidden="1" outlineLevel="1" x14ac:dyDescent="0.2">
      <c r="A9" s="52"/>
      <c r="B9" s="60">
        <v>2016</v>
      </c>
      <c r="C9" s="61">
        <v>14332.666666666666</v>
      </c>
      <c r="D9" s="61">
        <v>8996.3695100463974</v>
      </c>
      <c r="E9" s="62">
        <f t="shared" si="0"/>
        <v>0.62768288130004168</v>
      </c>
      <c r="F9" s="63">
        <v>143.8987209615365</v>
      </c>
      <c r="G9" s="63">
        <f t="shared" si="1"/>
        <v>90.322763788527936</v>
      </c>
      <c r="H9" s="64">
        <f t="shared" si="2"/>
        <v>472516614.01446009</v>
      </c>
      <c r="J9" s="51">
        <v>2016</v>
      </c>
      <c r="K9" s="61">
        <v>14332.666666666666</v>
      </c>
      <c r="L9" s="61">
        <v>8996.3695100463974</v>
      </c>
      <c r="M9" s="62">
        <v>0.62768288130004168</v>
      </c>
      <c r="N9" s="63">
        <v>143.8987209615365</v>
      </c>
      <c r="O9" s="63">
        <v>90.322763788527936</v>
      </c>
      <c r="P9" s="64">
        <v>472516614.01446009</v>
      </c>
      <c r="Q9" s="61"/>
      <c r="R9" s="59"/>
      <c r="S9" s="61"/>
      <c r="T9" s="61"/>
      <c r="U9" s="62"/>
      <c r="V9" s="63"/>
      <c r="W9" s="63"/>
      <c r="X9" s="64"/>
    </row>
    <row r="10" spans="1:31" s="51" customFormat="1" hidden="1" outlineLevel="1" x14ac:dyDescent="0.2">
      <c r="A10" s="52"/>
      <c r="B10" s="60">
        <v>2017</v>
      </c>
      <c r="C10" s="61">
        <v>14255.083333333334</v>
      </c>
      <c r="D10" s="61">
        <v>9080.1652445091986</v>
      </c>
      <c r="E10" s="62">
        <f t="shared" si="0"/>
        <v>0.63697735272277367</v>
      </c>
      <c r="F10" s="63">
        <v>150.21893404740126</v>
      </c>
      <c r="G10" s="63">
        <f t="shared" si="1"/>
        <v>95.686058938350584</v>
      </c>
      <c r="H10" s="64">
        <f t="shared" si="2"/>
        <v>497864651.56161791</v>
      </c>
      <c r="J10" s="51">
        <v>2017</v>
      </c>
      <c r="K10" s="61">
        <v>14255.083333333334</v>
      </c>
      <c r="L10" s="61">
        <v>9080.1652445091986</v>
      </c>
      <c r="M10" s="62">
        <v>0.63697735272277367</v>
      </c>
      <c r="N10" s="63">
        <v>150.21893404740126</v>
      </c>
      <c r="O10" s="63">
        <v>95.686058938350584</v>
      </c>
      <c r="P10" s="64">
        <v>497864651.56161791</v>
      </c>
      <c r="Q10" s="61"/>
      <c r="R10" s="59"/>
      <c r="S10" s="61"/>
      <c r="T10" s="61"/>
      <c r="U10" s="62"/>
      <c r="V10" s="63"/>
      <c r="W10" s="63"/>
      <c r="X10" s="64"/>
    </row>
    <row r="11" spans="1:31" s="51" customFormat="1" hidden="1" outlineLevel="1" x14ac:dyDescent="0.2">
      <c r="A11" s="52"/>
      <c r="B11" s="60">
        <v>2018</v>
      </c>
      <c r="C11" s="61">
        <v>14359.833333333334</v>
      </c>
      <c r="D11" s="61">
        <v>9023.4720302099249</v>
      </c>
      <c r="E11" s="62">
        <f>D11/C11</f>
        <v>0.62838278277672155</v>
      </c>
      <c r="F11" s="63">
        <v>151.91241784879958</v>
      </c>
      <c r="G11" s="63">
        <f>(H11/365)/C11</f>
        <v>95.459147866168763</v>
      </c>
      <c r="H11" s="64">
        <f>D11*F11*365</f>
        <v>500333770.52757514</v>
      </c>
      <c r="J11" s="51">
        <v>2018</v>
      </c>
      <c r="K11" s="61">
        <v>14359.833333333334</v>
      </c>
      <c r="L11" s="61">
        <v>9023.4720302099249</v>
      </c>
      <c r="M11" s="62">
        <v>0.62838278277672155</v>
      </c>
      <c r="N11" s="63">
        <v>151.91241784879958</v>
      </c>
      <c r="O11" s="63">
        <v>95.459147866168763</v>
      </c>
      <c r="P11" s="64">
        <v>500333770.52757514</v>
      </c>
      <c r="Q11" s="61"/>
      <c r="R11" s="59"/>
      <c r="S11" s="61"/>
      <c r="T11" s="61"/>
      <c r="U11" s="62"/>
      <c r="V11" s="63"/>
      <c r="W11" s="63"/>
      <c r="X11" s="64"/>
    </row>
    <row r="12" spans="1:31" s="51" customFormat="1" collapsed="1" x14ac:dyDescent="0.2">
      <c r="A12" s="52"/>
      <c r="B12" s="60">
        <v>2019</v>
      </c>
      <c r="C12" s="61">
        <v>15004.083333333334</v>
      </c>
      <c r="D12" s="61">
        <v>9468.0859479166666</v>
      </c>
      <c r="E12" s="62">
        <f t="shared" ref="E12:E16" si="3">D12/C12</f>
        <v>0.6310339483973807</v>
      </c>
      <c r="F12" s="63">
        <v>152.48363401923899</v>
      </c>
      <c r="G12" s="63">
        <f t="shared" ref="G12:G16" si="4">(H12/365)/C12</f>
        <v>96.222349641141534</v>
      </c>
      <c r="H12" s="64">
        <f t="shared" ref="H12:H16" si="5">D12*F12*365</f>
        <v>526960775.6788609</v>
      </c>
      <c r="J12" s="51">
        <v>2019</v>
      </c>
      <c r="K12" s="61">
        <v>15004.083333333334</v>
      </c>
      <c r="L12" s="61">
        <v>9468.0859479166666</v>
      </c>
      <c r="M12" s="62">
        <v>0.6310339483973807</v>
      </c>
      <c r="N12" s="63">
        <v>152.48363401923899</v>
      </c>
      <c r="O12" s="63">
        <v>96.222349641141534</v>
      </c>
      <c r="P12" s="64">
        <v>526960775.6788609</v>
      </c>
      <c r="Q12" s="61"/>
      <c r="R12" s="59"/>
      <c r="S12" s="61"/>
      <c r="T12" s="61"/>
      <c r="U12" s="62"/>
      <c r="V12" s="63"/>
      <c r="W12" s="63"/>
      <c r="X12" s="64"/>
    </row>
    <row r="13" spans="1:31" s="51" customFormat="1" x14ac:dyDescent="0.2">
      <c r="A13" s="52"/>
      <c r="B13" s="60">
        <v>2020</v>
      </c>
      <c r="C13" s="61">
        <v>14377.416666666666</v>
      </c>
      <c r="D13" s="61">
        <v>6870.3803529166662</v>
      </c>
      <c r="E13" s="62">
        <f t="shared" si="3"/>
        <v>0.47785916706756543</v>
      </c>
      <c r="F13" s="63">
        <v>143.74146568957454</v>
      </c>
      <c r="G13" s="63">
        <f t="shared" si="4"/>
        <v>68.688177067491125</v>
      </c>
      <c r="H13" s="64">
        <f t="shared" si="5"/>
        <v>360458867.74718076</v>
      </c>
      <c r="J13" s="51">
        <v>2020</v>
      </c>
      <c r="K13" s="61">
        <v>14377.416666666666</v>
      </c>
      <c r="L13" s="61">
        <v>6870.3803529166662</v>
      </c>
      <c r="M13" s="62">
        <v>0.47785916706756543</v>
      </c>
      <c r="N13" s="63">
        <v>143.74146568957454</v>
      </c>
      <c r="O13" s="63">
        <v>68.688177067491125</v>
      </c>
      <c r="P13" s="64">
        <v>360458867.74718076</v>
      </c>
      <c r="Q13" s="61"/>
      <c r="R13" s="59"/>
      <c r="S13" s="61"/>
      <c r="T13" s="61"/>
      <c r="U13" s="62"/>
      <c r="V13" s="63"/>
      <c r="W13" s="63"/>
      <c r="X13" s="64"/>
    </row>
    <row r="14" spans="1:31" s="51" customFormat="1" x14ac:dyDescent="0.2">
      <c r="A14" s="52"/>
      <c r="B14" s="60">
        <v>2021</v>
      </c>
      <c r="C14" s="61">
        <v>15317.083333333334</v>
      </c>
      <c r="D14" s="61">
        <v>8833.3594647741866</v>
      </c>
      <c r="E14" s="62">
        <f t="shared" si="3"/>
        <v>0.57669983720404905</v>
      </c>
      <c r="F14" s="63">
        <v>169.58396774915212</v>
      </c>
      <c r="G14" s="63">
        <f t="shared" si="4"/>
        <v>97.799046593352713</v>
      </c>
      <c r="H14" s="64">
        <f t="shared" si="5"/>
        <v>546768593.50569057</v>
      </c>
      <c r="J14" s="51">
        <v>2021</v>
      </c>
      <c r="K14" s="61">
        <v>15317.083333333334</v>
      </c>
      <c r="L14" s="61">
        <v>8833.3594647741866</v>
      </c>
      <c r="M14" s="62">
        <v>0.57669983720404905</v>
      </c>
      <c r="N14" s="63">
        <v>169.58396774915212</v>
      </c>
      <c r="O14" s="63">
        <v>97.799046593352713</v>
      </c>
      <c r="P14" s="64">
        <v>546768593.50569057</v>
      </c>
      <c r="Q14" s="61"/>
      <c r="R14" s="59"/>
      <c r="S14" s="61"/>
      <c r="T14" s="61"/>
      <c r="U14" s="62"/>
      <c r="V14" s="63"/>
      <c r="W14" s="63"/>
      <c r="X14" s="64"/>
    </row>
    <row r="15" spans="1:31" s="51" customFormat="1" outlineLevel="1" x14ac:dyDescent="0.2">
      <c r="A15" s="52"/>
      <c r="B15" s="60">
        <v>2022</v>
      </c>
      <c r="C15" s="61">
        <v>15739.583333333334</v>
      </c>
      <c r="D15" s="61">
        <v>9463.9478900336599</v>
      </c>
      <c r="E15" s="62">
        <f t="shared" si="3"/>
        <v>0.60128325442967001</v>
      </c>
      <c r="F15" s="63">
        <v>191.15257811928694</v>
      </c>
      <c r="G15" s="63">
        <f t="shared" si="4"/>
        <v>114.93684426418659</v>
      </c>
      <c r="H15" s="64">
        <f t="shared" si="5"/>
        <v>660306184.00377989</v>
      </c>
      <c r="J15" s="51">
        <v>2022</v>
      </c>
      <c r="K15" s="61">
        <v>15739.583333333334</v>
      </c>
      <c r="L15" s="61">
        <v>9463.9478900336599</v>
      </c>
      <c r="M15" s="62">
        <v>0.60128325442967001</v>
      </c>
      <c r="N15" s="63">
        <v>191.15257811928694</v>
      </c>
      <c r="O15" s="63">
        <v>114.93684426418659</v>
      </c>
      <c r="P15" s="64">
        <v>660306184.00377989</v>
      </c>
      <c r="Q15" s="61"/>
      <c r="R15" s="59"/>
      <c r="S15" s="61"/>
      <c r="T15" s="61"/>
      <c r="U15" s="62"/>
      <c r="V15" s="63"/>
      <c r="W15" s="63"/>
      <c r="X15" s="64"/>
    </row>
    <row r="16" spans="1:31" s="51" customFormat="1" outlineLevel="1" x14ac:dyDescent="0.2">
      <c r="A16" s="52"/>
      <c r="B16" s="60">
        <v>2023</v>
      </c>
      <c r="C16" s="61">
        <v>15997.884408602151</v>
      </c>
      <c r="D16" s="61">
        <v>9456.797303647696</v>
      </c>
      <c r="E16" s="65">
        <f t="shared" si="3"/>
        <v>0.5911279930590525</v>
      </c>
      <c r="F16" s="63">
        <v>191.19394467382685</v>
      </c>
      <c r="G16" s="63">
        <f t="shared" si="4"/>
        <v>113.02009280008278</v>
      </c>
      <c r="H16" s="64">
        <f t="shared" si="5"/>
        <v>659950068.86980259</v>
      </c>
      <c r="J16" s="51">
        <v>2023</v>
      </c>
      <c r="K16" s="61">
        <v>15997.884408602151</v>
      </c>
      <c r="L16" s="61">
        <v>9456.797303647696</v>
      </c>
      <c r="M16" s="65">
        <v>0.5911279930590525</v>
      </c>
      <c r="N16" s="63">
        <v>191.19394467382685</v>
      </c>
      <c r="O16" s="63">
        <v>113.02009280008278</v>
      </c>
      <c r="P16" s="64">
        <v>659950068.86980259</v>
      </c>
      <c r="Q16" s="61"/>
      <c r="R16" s="59"/>
      <c r="S16" s="61">
        <f t="shared" ref="S16:X19" si="6">C16-K16</f>
        <v>0</v>
      </c>
      <c r="T16" s="61">
        <f t="shared" si="6"/>
        <v>0</v>
      </c>
      <c r="U16" s="65">
        <f t="shared" si="6"/>
        <v>0</v>
      </c>
      <c r="V16" s="63">
        <f t="shared" si="6"/>
        <v>0</v>
      </c>
      <c r="W16" s="63">
        <f t="shared" si="6"/>
        <v>0</v>
      </c>
      <c r="X16" s="64">
        <f t="shared" si="6"/>
        <v>0</v>
      </c>
    </row>
    <row r="17" spans="1:31" s="51" customFormat="1" outlineLevel="1" x14ac:dyDescent="0.2">
      <c r="A17" s="52"/>
      <c r="B17" s="60">
        <v>2024</v>
      </c>
      <c r="C17" s="61">
        <v>16029.166666666666</v>
      </c>
      <c r="D17" s="61">
        <v>9211.6980665013016</v>
      </c>
      <c r="E17" s="65">
        <f t="shared" ref="E17:E19" si="7">D17/C17</f>
        <v>0.5746835289733071</v>
      </c>
      <c r="F17" s="63">
        <v>194.14268894576074</v>
      </c>
      <c r="G17" s="63">
        <f t="shared" ref="G17:G19" si="8">(H17/365)/C17</f>
        <v>111.57060560771683</v>
      </c>
      <c r="H17" s="64">
        <f t="shared" ref="H17:H19" si="9">D17*F17*365</f>
        <v>652760098.8212651</v>
      </c>
      <c r="J17" s="51">
        <v>2024</v>
      </c>
      <c r="K17" s="61">
        <v>16071.25</v>
      </c>
      <c r="L17" s="61">
        <v>9324.0635498496213</v>
      </c>
      <c r="M17" s="65">
        <v>0.58017040055064917</v>
      </c>
      <c r="N17" s="63">
        <v>197.12555201324071</v>
      </c>
      <c r="O17" s="63">
        <v>114.36641047028971</v>
      </c>
      <c r="P17" s="64">
        <v>670874078.60878479</v>
      </c>
      <c r="Q17" s="61"/>
      <c r="R17" s="59"/>
      <c r="S17" s="61">
        <f t="shared" si="6"/>
        <v>-42.08333333333394</v>
      </c>
      <c r="T17" s="61">
        <f t="shared" si="6"/>
        <v>-112.36548334831969</v>
      </c>
      <c r="U17" s="65">
        <f t="shared" si="6"/>
        <v>-5.4868715773420673E-3</v>
      </c>
      <c r="V17" s="63">
        <f t="shared" si="6"/>
        <v>-2.9828630674799683</v>
      </c>
      <c r="W17" s="63">
        <f t="shared" si="6"/>
        <v>-2.7958048625728793</v>
      </c>
      <c r="X17" s="64">
        <f t="shared" si="6"/>
        <v>-18113979.787519693</v>
      </c>
      <c r="Z17" s="65"/>
      <c r="AA17" s="65"/>
      <c r="AB17" s="65"/>
      <c r="AC17" s="65"/>
      <c r="AD17" s="65"/>
      <c r="AE17" s="65"/>
    </row>
    <row r="18" spans="1:31" s="51" customFormat="1" outlineLevel="1" x14ac:dyDescent="0.2">
      <c r="A18" s="52"/>
      <c r="B18" s="60">
        <v>2025</v>
      </c>
      <c r="C18" s="61">
        <v>16244.125</v>
      </c>
      <c r="D18" s="61">
        <v>9416.5515506851334</v>
      </c>
      <c r="E18" s="65">
        <f t="shared" si="7"/>
        <v>0.57968967554024198</v>
      </c>
      <c r="F18" s="63">
        <v>197.61036046036057</v>
      </c>
      <c r="G18" s="63">
        <f t="shared" si="8"/>
        <v>114.55268573865668</v>
      </c>
      <c r="H18" s="64">
        <f t="shared" si="9"/>
        <v>679194973.37192655</v>
      </c>
      <c r="J18" s="51">
        <v>2025</v>
      </c>
      <c r="K18" s="61">
        <v>16412.166666666668</v>
      </c>
      <c r="L18" s="61">
        <v>9503.3711867747243</v>
      </c>
      <c r="M18" s="65">
        <v>0.5790442773211778</v>
      </c>
      <c r="N18" s="63">
        <v>201.14460464856526</v>
      </c>
      <c r="O18" s="63">
        <v>116.47163223578249</v>
      </c>
      <c r="P18" s="64">
        <v>697716421.67021453</v>
      </c>
      <c r="Q18" s="61"/>
      <c r="R18" s="59"/>
      <c r="S18" s="61">
        <f t="shared" si="6"/>
        <v>-168.04166666666788</v>
      </c>
      <c r="T18" s="61">
        <f t="shared" si="6"/>
        <v>-86.819636089590858</v>
      </c>
      <c r="U18" s="65">
        <f t="shared" si="6"/>
        <v>6.4539821906417494E-4</v>
      </c>
      <c r="V18" s="63">
        <f t="shared" si="6"/>
        <v>-3.5342441882046955</v>
      </c>
      <c r="W18" s="63">
        <f t="shared" si="6"/>
        <v>-1.9189464971258161</v>
      </c>
      <c r="X18" s="64">
        <f t="shared" si="6"/>
        <v>-18521448.298287988</v>
      </c>
      <c r="Z18" s="65"/>
      <c r="AA18" s="65"/>
      <c r="AB18" s="65"/>
      <c r="AC18" s="65"/>
      <c r="AD18" s="65"/>
      <c r="AE18" s="65"/>
    </row>
    <row r="19" spans="1:31" s="51" customFormat="1" outlineLevel="1" x14ac:dyDescent="0.2">
      <c r="A19" s="52"/>
      <c r="B19" s="60">
        <v>2026</v>
      </c>
      <c r="C19" s="61">
        <v>16717.364583333332</v>
      </c>
      <c r="D19" s="61">
        <v>9560.5956021671682</v>
      </c>
      <c r="E19" s="65">
        <f t="shared" si="7"/>
        <v>0.57189609968181054</v>
      </c>
      <c r="F19" s="63">
        <v>202.11567378064041</v>
      </c>
      <c r="G19" s="63">
        <f t="shared" si="8"/>
        <v>115.58916551970943</v>
      </c>
      <c r="H19" s="64">
        <f t="shared" si="9"/>
        <v>705306370.98482931</v>
      </c>
      <c r="J19" s="51">
        <v>2026</v>
      </c>
      <c r="K19" s="61">
        <v>17055.375</v>
      </c>
      <c r="L19" s="61">
        <v>9649.9790831957143</v>
      </c>
      <c r="M19" s="65">
        <v>0.56580280897932256</v>
      </c>
      <c r="N19" s="63">
        <v>205.38644816913558</v>
      </c>
      <c r="O19" s="63">
        <v>116.20822930038295</v>
      </c>
      <c r="P19" s="64">
        <v>723420849.01346695</v>
      </c>
      <c r="Q19" s="61"/>
      <c r="R19" s="59"/>
      <c r="S19" s="61">
        <f t="shared" si="6"/>
        <v>-338.01041666666788</v>
      </c>
      <c r="T19" s="61">
        <f t="shared" si="6"/>
        <v>-89.383481028546157</v>
      </c>
      <c r="U19" s="65">
        <f t="shared" si="6"/>
        <v>6.0932907024879857E-3</v>
      </c>
      <c r="V19" s="63">
        <f t="shared" si="6"/>
        <v>-3.2707743884951697</v>
      </c>
      <c r="W19" s="63">
        <f t="shared" si="6"/>
        <v>-0.61906378067352819</v>
      </c>
      <c r="X19" s="64">
        <f t="shared" si="6"/>
        <v>-18114478.028637648</v>
      </c>
      <c r="Z19" s="65"/>
      <c r="AA19" s="65"/>
      <c r="AB19" s="65"/>
      <c r="AC19" s="65"/>
      <c r="AD19" s="65"/>
      <c r="AE19" s="65"/>
    </row>
    <row r="20" spans="1:31" s="51" customFormat="1" outlineLevel="1" x14ac:dyDescent="0.2">
      <c r="A20" s="52"/>
      <c r="B20" s="60">
        <v>2027</v>
      </c>
      <c r="C20" s="61">
        <v>17198.3125</v>
      </c>
      <c r="D20" s="61">
        <v>9684.9761100201304</v>
      </c>
      <c r="E20" s="65">
        <f t="shared" ref="E20" si="10">D20/C20</f>
        <v>0.56313525585839486</v>
      </c>
      <c r="F20" s="63">
        <v>206.05139400173377</v>
      </c>
      <c r="G20" s="63">
        <f t="shared" ref="G20" si="11">(H20/365)/C20</f>
        <v>116.03480448114527</v>
      </c>
      <c r="H20" s="64">
        <f t="shared" ref="H20" si="12">D20*F20*365</f>
        <v>728395032.34524488</v>
      </c>
      <c r="J20" s="51">
        <v>2027</v>
      </c>
      <c r="K20" s="61" t="s">
        <v>44</v>
      </c>
      <c r="L20" s="61" t="s">
        <v>44</v>
      </c>
      <c r="M20" s="65" t="s">
        <v>44</v>
      </c>
      <c r="N20" s="63" t="s">
        <v>44</v>
      </c>
      <c r="O20" s="63" t="s">
        <v>44</v>
      </c>
      <c r="P20" s="64" t="s">
        <v>44</v>
      </c>
      <c r="Q20" s="61"/>
      <c r="R20" s="52"/>
      <c r="S20" s="61" t="s">
        <v>44</v>
      </c>
      <c r="T20" s="61" t="s">
        <v>44</v>
      </c>
      <c r="U20" s="65" t="s">
        <v>44</v>
      </c>
      <c r="V20" s="63" t="s">
        <v>44</v>
      </c>
      <c r="W20" s="63" t="s">
        <v>44</v>
      </c>
      <c r="X20" s="64" t="s">
        <v>44</v>
      </c>
      <c r="Z20" s="65"/>
      <c r="AA20" s="65"/>
      <c r="AB20" s="65"/>
      <c r="AC20" s="65"/>
      <c r="AD20" s="65"/>
      <c r="AE20" s="65"/>
    </row>
    <row r="21" spans="1:31" s="51" customFormat="1" x14ac:dyDescent="0.2">
      <c r="A21" s="52"/>
      <c r="R21" s="59"/>
    </row>
    <row r="22" spans="1:31" s="51" customFormat="1" x14ac:dyDescent="0.2">
      <c r="A22" s="56"/>
      <c r="C22" s="82" t="s">
        <v>3</v>
      </c>
      <c r="D22" s="82"/>
      <c r="E22" s="82"/>
      <c r="F22" s="82"/>
      <c r="G22" s="82"/>
      <c r="H22" s="82"/>
      <c r="K22" s="82" t="s">
        <v>3</v>
      </c>
      <c r="L22" s="82"/>
      <c r="M22" s="82"/>
      <c r="N22" s="82"/>
      <c r="O22" s="82"/>
      <c r="P22" s="82"/>
      <c r="R22" s="59"/>
      <c r="S22" s="82" t="s">
        <v>3</v>
      </c>
      <c r="T22" s="82"/>
      <c r="U22" s="82"/>
      <c r="V22" s="82"/>
      <c r="W22" s="82"/>
      <c r="X22" s="82"/>
    </row>
    <row r="23" spans="1:31" s="51" customFormat="1" hidden="1" outlineLevel="1" x14ac:dyDescent="0.2">
      <c r="A23" s="52"/>
      <c r="B23" s="60">
        <f t="shared" ref="B23:B31" si="13">B7</f>
        <v>2014</v>
      </c>
      <c r="C23" s="62">
        <f t="shared" ref="C23:H36" si="14">C7/C6-1</f>
        <v>1.3628965637883184E-2</v>
      </c>
      <c r="D23" s="62">
        <f t="shared" si="14"/>
        <v>0.16443663293442956</v>
      </c>
      <c r="E23" s="62">
        <f t="shared" si="14"/>
        <v>0.14877995046406567</v>
      </c>
      <c r="F23" s="62" t="e">
        <f t="shared" si="14"/>
        <v>#DIV/0!</v>
      </c>
      <c r="G23" s="62" t="e">
        <f t="shared" si="14"/>
        <v>#DIV/0!</v>
      </c>
      <c r="H23" s="62" t="e">
        <f t="shared" si="14"/>
        <v>#DIV/0!</v>
      </c>
      <c r="J23" s="51">
        <v>2014</v>
      </c>
      <c r="K23" s="62"/>
      <c r="L23" s="62"/>
      <c r="M23" s="62"/>
      <c r="N23" s="62"/>
      <c r="O23" s="62"/>
      <c r="P23" s="62"/>
      <c r="Q23" s="66"/>
      <c r="S23" s="62"/>
      <c r="T23" s="62"/>
      <c r="U23" s="62"/>
      <c r="V23" s="62"/>
      <c r="W23" s="62"/>
      <c r="X23" s="62"/>
    </row>
    <row r="24" spans="1:31" s="51" customFormat="1" hidden="1" outlineLevel="1" x14ac:dyDescent="0.2">
      <c r="A24" s="52"/>
      <c r="B24" s="60">
        <f t="shared" si="13"/>
        <v>2015</v>
      </c>
      <c r="C24" s="62">
        <f t="shared" si="14"/>
        <v>-2.6785605297235948E-3</v>
      </c>
      <c r="D24" s="62">
        <f t="shared" si="14"/>
        <v>7.1115814066079919E-2</v>
      </c>
      <c r="E24" s="62">
        <f t="shared" si="14"/>
        <v>7.399256816839217E-2</v>
      </c>
      <c r="F24" s="62">
        <f t="shared" si="14"/>
        <v>2.2677315434831868E-2</v>
      </c>
      <c r="G24" s="62">
        <f t="shared" si="14"/>
        <v>9.8347836411412093E-2</v>
      </c>
      <c r="H24" s="62">
        <f t="shared" si="14"/>
        <v>9.5405845248893284E-2</v>
      </c>
      <c r="J24" s="51">
        <v>2015</v>
      </c>
      <c r="K24" s="62"/>
      <c r="L24" s="62"/>
      <c r="M24" s="62"/>
      <c r="N24" s="62"/>
      <c r="O24" s="62"/>
      <c r="P24" s="62"/>
      <c r="Q24" s="66"/>
      <c r="S24" s="62"/>
      <c r="T24" s="62"/>
      <c r="U24" s="62"/>
      <c r="V24" s="62"/>
      <c r="W24" s="62"/>
      <c r="X24" s="62"/>
    </row>
    <row r="25" spans="1:31" s="51" customFormat="1" hidden="1" outlineLevel="1" x14ac:dyDescent="0.2">
      <c r="A25" s="52"/>
      <c r="B25" s="60">
        <f t="shared" si="13"/>
        <v>2016</v>
      </c>
      <c r="C25" s="62">
        <f t="shared" si="14"/>
        <v>-1.5210096717638288E-3</v>
      </c>
      <c r="D25" s="62">
        <f t="shared" si="14"/>
        <v>6.1314430659563657E-2</v>
      </c>
      <c r="E25" s="62">
        <f t="shared" si="14"/>
        <v>6.2931159233176492E-2</v>
      </c>
      <c r="F25" s="62">
        <f t="shared" si="14"/>
        <v>2.3614622498014715E-2</v>
      </c>
      <c r="G25" s="62">
        <f t="shared" si="14"/>
        <v>8.8031877299844963E-2</v>
      </c>
      <c r="H25" s="62">
        <f t="shared" si="14"/>
        <v>8.6376970291284438E-2</v>
      </c>
      <c r="J25" s="51">
        <v>2016</v>
      </c>
      <c r="K25" s="62"/>
      <c r="L25" s="62"/>
      <c r="M25" s="62"/>
      <c r="N25" s="62"/>
      <c r="O25" s="62"/>
      <c r="P25" s="62"/>
      <c r="Q25" s="66"/>
      <c r="S25" s="62"/>
      <c r="T25" s="62"/>
      <c r="U25" s="62"/>
      <c r="V25" s="62"/>
      <c r="W25" s="62"/>
      <c r="X25" s="62"/>
    </row>
    <row r="26" spans="1:31" s="51" customFormat="1" hidden="1" outlineLevel="1" x14ac:dyDescent="0.2">
      <c r="A26" s="52"/>
      <c r="B26" s="60">
        <f t="shared" si="13"/>
        <v>2017</v>
      </c>
      <c r="C26" s="62">
        <f t="shared" si="14"/>
        <v>-5.4130424670914001E-3</v>
      </c>
      <c r="D26" s="62">
        <f t="shared" si="14"/>
        <v>9.3143944753741881E-3</v>
      </c>
      <c r="E26" s="62">
        <f t="shared" si="14"/>
        <v>1.480759106171825E-2</v>
      </c>
      <c r="F26" s="62">
        <f t="shared" si="14"/>
        <v>4.3921259644511546E-2</v>
      </c>
      <c r="G26" s="62">
        <f t="shared" si="14"/>
        <v>5.937921875796115E-2</v>
      </c>
      <c r="H26" s="62">
        <f t="shared" si="14"/>
        <v>5.3644754058070232E-2</v>
      </c>
      <c r="J26" s="51">
        <v>2017</v>
      </c>
      <c r="K26" s="62"/>
      <c r="L26" s="62"/>
      <c r="M26" s="62"/>
      <c r="N26" s="62"/>
      <c r="O26" s="62"/>
      <c r="P26" s="62"/>
      <c r="Q26" s="66"/>
      <c r="S26" s="62"/>
      <c r="T26" s="62"/>
      <c r="U26" s="62"/>
      <c r="V26" s="62"/>
      <c r="W26" s="62"/>
      <c r="X26" s="62"/>
    </row>
    <row r="27" spans="1:31" s="51" customFormat="1" hidden="1" outlineLevel="1" x14ac:dyDescent="0.2">
      <c r="A27" s="52"/>
      <c r="B27" s="60">
        <f t="shared" si="13"/>
        <v>2018</v>
      </c>
      <c r="C27" s="62">
        <f t="shared" si="14"/>
        <v>7.3482558853275037E-3</v>
      </c>
      <c r="D27" s="62">
        <f t="shared" si="14"/>
        <v>-6.2436324419928857E-3</v>
      </c>
      <c r="E27" s="62">
        <f t="shared" si="14"/>
        <v>-1.3492740219592458E-2</v>
      </c>
      <c r="F27" s="62">
        <f t="shared" si="14"/>
        <v>1.1273437746961656E-2</v>
      </c>
      <c r="G27" s="62">
        <f t="shared" si="14"/>
        <v>-2.3714120395325056E-3</v>
      </c>
      <c r="H27" s="62">
        <f t="shared" si="14"/>
        <v>4.9594181033187912E-3</v>
      </c>
      <c r="J27" s="51">
        <v>2018</v>
      </c>
      <c r="K27" s="62"/>
      <c r="L27" s="62"/>
      <c r="M27" s="62"/>
      <c r="N27" s="62"/>
      <c r="O27" s="62"/>
      <c r="P27" s="62"/>
      <c r="Q27" s="66"/>
      <c r="S27" s="62"/>
      <c r="T27" s="62"/>
      <c r="U27" s="62"/>
      <c r="V27" s="62"/>
      <c r="W27" s="62"/>
      <c r="X27" s="62"/>
    </row>
    <row r="28" spans="1:31" s="51" customFormat="1" collapsed="1" x14ac:dyDescent="0.2">
      <c r="B28" s="60">
        <f t="shared" si="13"/>
        <v>2019</v>
      </c>
      <c r="C28" s="62">
        <f t="shared" si="14"/>
        <v>4.4864726842233527E-2</v>
      </c>
      <c r="D28" s="62">
        <f t="shared" si="14"/>
        <v>4.9273042152533586E-2</v>
      </c>
      <c r="E28" s="62">
        <f t="shared" si="14"/>
        <v>4.2190296954733864E-3</v>
      </c>
      <c r="F28" s="62">
        <f t="shared" si="14"/>
        <v>3.7601677237995013E-3</v>
      </c>
      <c r="G28" s="62">
        <f t="shared" si="14"/>
        <v>7.9950616785597894E-3</v>
      </c>
      <c r="H28" s="62">
        <f t="shared" si="14"/>
        <v>5.3218484779088637E-2</v>
      </c>
      <c r="J28" s="51">
        <v>2019</v>
      </c>
      <c r="K28" s="62">
        <f t="shared" ref="K28:P35" si="15">K12/K11-1</f>
        <v>4.4864726842233527E-2</v>
      </c>
      <c r="L28" s="62">
        <f t="shared" si="15"/>
        <v>4.9273042152533586E-2</v>
      </c>
      <c r="M28" s="62">
        <f t="shared" si="15"/>
        <v>4.2190296954733864E-3</v>
      </c>
      <c r="N28" s="62">
        <f t="shared" si="15"/>
        <v>3.7601677237995013E-3</v>
      </c>
      <c r="O28" s="62">
        <f t="shared" si="15"/>
        <v>7.9950616785597894E-3</v>
      </c>
      <c r="P28" s="62">
        <f t="shared" si="15"/>
        <v>5.3218484779088637E-2</v>
      </c>
      <c r="Q28" s="62"/>
      <c r="S28" s="62">
        <f t="shared" ref="S28:X35" si="16">C28-K28</f>
        <v>0</v>
      </c>
      <c r="T28" s="62">
        <f t="shared" si="16"/>
        <v>0</v>
      </c>
      <c r="U28" s="62">
        <f t="shared" si="16"/>
        <v>0</v>
      </c>
      <c r="V28" s="62">
        <f t="shared" si="16"/>
        <v>0</v>
      </c>
      <c r="W28" s="62">
        <f t="shared" si="16"/>
        <v>0</v>
      </c>
      <c r="X28" s="62">
        <f t="shared" si="16"/>
        <v>0</v>
      </c>
    </row>
    <row r="29" spans="1:31" s="51" customFormat="1" x14ac:dyDescent="0.2">
      <c r="B29" s="60">
        <f t="shared" si="13"/>
        <v>2020</v>
      </c>
      <c r="C29" s="62">
        <f t="shared" si="14"/>
        <v>-4.1766408033368729E-2</v>
      </c>
      <c r="D29" s="62">
        <f t="shared" si="14"/>
        <v>-0.27436438677149877</v>
      </c>
      <c r="E29" s="62">
        <f t="shared" si="14"/>
        <v>-0.24273619782078126</v>
      </c>
      <c r="F29" s="62">
        <f t="shared" si="14"/>
        <v>-5.7331846698783773E-2</v>
      </c>
      <c r="G29" s="62">
        <f t="shared" si="14"/>
        <v>-0.2861515300378582</v>
      </c>
      <c r="H29" s="62">
        <f t="shared" si="14"/>
        <v>-0.31596641650829305</v>
      </c>
      <c r="J29" s="51">
        <v>2020</v>
      </c>
      <c r="K29" s="62">
        <f t="shared" si="15"/>
        <v>-4.1766408033368729E-2</v>
      </c>
      <c r="L29" s="62">
        <f t="shared" si="15"/>
        <v>-0.27436438677149877</v>
      </c>
      <c r="M29" s="62">
        <f t="shared" si="15"/>
        <v>-0.24273619782078126</v>
      </c>
      <c r="N29" s="62">
        <f t="shared" si="15"/>
        <v>-5.7331846698783773E-2</v>
      </c>
      <c r="O29" s="62">
        <f t="shared" si="15"/>
        <v>-0.2861515300378582</v>
      </c>
      <c r="P29" s="62">
        <f t="shared" si="15"/>
        <v>-0.31596641650829305</v>
      </c>
      <c r="Q29" s="62"/>
      <c r="S29" s="62">
        <f t="shared" si="16"/>
        <v>0</v>
      </c>
      <c r="T29" s="62">
        <f t="shared" si="16"/>
        <v>0</v>
      </c>
      <c r="U29" s="62">
        <f t="shared" si="16"/>
        <v>0</v>
      </c>
      <c r="V29" s="62">
        <f t="shared" si="16"/>
        <v>0</v>
      </c>
      <c r="W29" s="62">
        <f t="shared" si="16"/>
        <v>0</v>
      </c>
      <c r="X29" s="62">
        <f t="shared" si="16"/>
        <v>0</v>
      </c>
    </row>
    <row r="30" spans="1:31" s="51" customFormat="1" x14ac:dyDescent="0.2">
      <c r="B30" s="60">
        <f t="shared" si="13"/>
        <v>2021</v>
      </c>
      <c r="C30" s="62">
        <f t="shared" si="14"/>
        <v>6.5357128366825279E-2</v>
      </c>
      <c r="D30" s="62">
        <f t="shared" si="14"/>
        <v>0.28571622108580663</v>
      </c>
      <c r="E30" s="62">
        <f t="shared" si="14"/>
        <v>0.20684058598902699</v>
      </c>
      <c r="F30" s="62">
        <f t="shared" si="14"/>
        <v>0.17978460102380822</v>
      </c>
      <c r="G30" s="62">
        <f t="shared" si="14"/>
        <v>0.42381193924040295</v>
      </c>
      <c r="H30" s="62">
        <f t="shared" si="14"/>
        <v>0.51686819892355662</v>
      </c>
      <c r="J30" s="51">
        <v>2021</v>
      </c>
      <c r="K30" s="62">
        <f t="shared" si="15"/>
        <v>6.5357128366825279E-2</v>
      </c>
      <c r="L30" s="62">
        <f t="shared" si="15"/>
        <v>0.28571622108580663</v>
      </c>
      <c r="M30" s="62">
        <f t="shared" si="15"/>
        <v>0.20684058598902699</v>
      </c>
      <c r="N30" s="62">
        <f t="shared" si="15"/>
        <v>0.17978460102380822</v>
      </c>
      <c r="O30" s="62">
        <f t="shared" si="15"/>
        <v>0.42381193924040295</v>
      </c>
      <c r="P30" s="62">
        <f t="shared" si="15"/>
        <v>0.51686819892355662</v>
      </c>
      <c r="Q30" s="62"/>
      <c r="S30" s="62">
        <f t="shared" si="16"/>
        <v>0</v>
      </c>
      <c r="T30" s="62">
        <f t="shared" si="16"/>
        <v>0</v>
      </c>
      <c r="U30" s="62">
        <f t="shared" si="16"/>
        <v>0</v>
      </c>
      <c r="V30" s="62">
        <f t="shared" si="16"/>
        <v>0</v>
      </c>
      <c r="W30" s="62">
        <f t="shared" si="16"/>
        <v>0</v>
      </c>
      <c r="X30" s="62">
        <f t="shared" si="16"/>
        <v>0</v>
      </c>
    </row>
    <row r="31" spans="1:31" s="51" customFormat="1" outlineLevel="1" x14ac:dyDescent="0.2">
      <c r="B31" s="60">
        <f t="shared" si="13"/>
        <v>2022</v>
      </c>
      <c r="C31" s="62">
        <f t="shared" si="14"/>
        <v>2.7583580424906939E-2</v>
      </c>
      <c r="D31" s="62">
        <f t="shared" si="14"/>
        <v>7.1387157714360328E-2</v>
      </c>
      <c r="E31" s="62">
        <f t="shared" si="14"/>
        <v>4.2627751283589754E-2</v>
      </c>
      <c r="F31" s="62">
        <f t="shared" si="14"/>
        <v>0.12718543301238849</v>
      </c>
      <c r="G31" s="62">
        <f t="shared" si="14"/>
        <v>0.1752348133013264</v>
      </c>
      <c r="H31" s="62">
        <f t="shared" si="14"/>
        <v>0.20765199729217376</v>
      </c>
      <c r="J31" s="51">
        <v>2022</v>
      </c>
      <c r="K31" s="62">
        <f t="shared" si="15"/>
        <v>2.7583580424906939E-2</v>
      </c>
      <c r="L31" s="62">
        <f t="shared" si="15"/>
        <v>7.1387157714360328E-2</v>
      </c>
      <c r="M31" s="62">
        <f t="shared" si="15"/>
        <v>4.2627751283589754E-2</v>
      </c>
      <c r="N31" s="62">
        <f t="shared" si="15"/>
        <v>0.12718543301238849</v>
      </c>
      <c r="O31" s="62">
        <f t="shared" si="15"/>
        <v>0.1752348133013264</v>
      </c>
      <c r="P31" s="62">
        <f t="shared" si="15"/>
        <v>0.20765199729217376</v>
      </c>
      <c r="Q31" s="62"/>
      <c r="S31" s="62">
        <f t="shared" si="16"/>
        <v>0</v>
      </c>
      <c r="T31" s="62">
        <f t="shared" si="16"/>
        <v>0</v>
      </c>
      <c r="U31" s="62">
        <f t="shared" si="16"/>
        <v>0</v>
      </c>
      <c r="V31" s="62">
        <f t="shared" si="16"/>
        <v>0</v>
      </c>
      <c r="W31" s="62">
        <f t="shared" si="16"/>
        <v>0</v>
      </c>
      <c r="X31" s="62">
        <f t="shared" si="16"/>
        <v>0</v>
      </c>
    </row>
    <row r="32" spans="1:31" s="51" customFormat="1" outlineLevel="1" x14ac:dyDescent="0.2">
      <c r="B32" s="60">
        <v>2023</v>
      </c>
      <c r="C32" s="62">
        <f t="shared" si="14"/>
        <v>1.6410922055464239E-2</v>
      </c>
      <c r="D32" s="62">
        <f t="shared" si="14"/>
        <v>-7.5556062533843615E-4</v>
      </c>
      <c r="E32" s="62">
        <f t="shared" si="14"/>
        <v>-1.6889313473813616E-2</v>
      </c>
      <c r="F32" s="62">
        <f t="shared" si="14"/>
        <v>2.1640594621796794E-4</v>
      </c>
      <c r="G32" s="62">
        <f t="shared" si="14"/>
        <v>-1.6676562475459011E-2</v>
      </c>
      <c r="H32" s="62">
        <f t="shared" si="14"/>
        <v>-5.3931818693253586E-4</v>
      </c>
      <c r="J32" s="51">
        <v>2023</v>
      </c>
      <c r="K32" s="62">
        <f t="shared" si="15"/>
        <v>1.6410922055464239E-2</v>
      </c>
      <c r="L32" s="62">
        <f t="shared" si="15"/>
        <v>-7.5556062533843615E-4</v>
      </c>
      <c r="M32" s="62">
        <f t="shared" si="15"/>
        <v>-1.6889313473813616E-2</v>
      </c>
      <c r="N32" s="62">
        <f t="shared" si="15"/>
        <v>2.1640594621796794E-4</v>
      </c>
      <c r="O32" s="62">
        <f t="shared" si="15"/>
        <v>-1.6676562475459011E-2</v>
      </c>
      <c r="P32" s="62">
        <f t="shared" si="15"/>
        <v>-5.3931818693253586E-4</v>
      </c>
      <c r="Q32" s="62"/>
      <c r="S32" s="62">
        <f t="shared" si="16"/>
        <v>0</v>
      </c>
      <c r="T32" s="62">
        <f t="shared" si="16"/>
        <v>0</v>
      </c>
      <c r="U32" s="62">
        <f t="shared" si="16"/>
        <v>0</v>
      </c>
      <c r="V32" s="62">
        <f t="shared" si="16"/>
        <v>0</v>
      </c>
      <c r="W32" s="62">
        <f t="shared" si="16"/>
        <v>0</v>
      </c>
      <c r="X32" s="62">
        <f t="shared" si="16"/>
        <v>0</v>
      </c>
    </row>
    <row r="33" spans="1:24" s="51" customFormat="1" outlineLevel="1" x14ac:dyDescent="0.2">
      <c r="B33" s="60">
        <v>2024</v>
      </c>
      <c r="C33" s="62">
        <f t="shared" si="14"/>
        <v>1.9553996807037954E-3</v>
      </c>
      <c r="D33" s="62">
        <f t="shared" si="14"/>
        <v>-2.5917784771790964E-2</v>
      </c>
      <c r="E33" s="62">
        <f t="shared" si="14"/>
        <v>-2.7818787604096173E-2</v>
      </c>
      <c r="F33" s="62">
        <f t="shared" si="14"/>
        <v>1.5422791119061863E-2</v>
      </c>
      <c r="G33" s="62">
        <f t="shared" si="14"/>
        <v>-1.2825039835437924E-2</v>
      </c>
      <c r="H33" s="62">
        <f t="shared" si="14"/>
        <v>-1.0894718233533496E-2</v>
      </c>
      <c r="J33" s="51">
        <v>2024</v>
      </c>
      <c r="K33" s="62">
        <f t="shared" si="15"/>
        <v>4.5859558379106602E-3</v>
      </c>
      <c r="L33" s="62">
        <f t="shared" si="15"/>
        <v>-1.4035804039796429E-2</v>
      </c>
      <c r="M33" s="62">
        <f t="shared" si="15"/>
        <v>-1.8536751155529663E-2</v>
      </c>
      <c r="N33" s="62">
        <f t="shared" si="15"/>
        <v>3.1024033473094903E-2</v>
      </c>
      <c r="O33" s="62">
        <f t="shared" si="15"/>
        <v>1.1912197529233781E-2</v>
      </c>
      <c r="P33" s="62">
        <f t="shared" si="15"/>
        <v>1.6552782178945957E-2</v>
      </c>
      <c r="Q33" s="62"/>
      <c r="S33" s="62">
        <f t="shared" si="16"/>
        <v>-2.6305561572068648E-3</v>
      </c>
      <c r="T33" s="62">
        <f t="shared" si="16"/>
        <v>-1.1881980731994535E-2</v>
      </c>
      <c r="U33" s="62">
        <f t="shared" si="16"/>
        <v>-9.2820364485665108E-3</v>
      </c>
      <c r="V33" s="62">
        <f t="shared" si="16"/>
        <v>-1.560124235403304E-2</v>
      </c>
      <c r="W33" s="62">
        <f t="shared" si="16"/>
        <v>-2.4737237364671705E-2</v>
      </c>
      <c r="X33" s="62">
        <f t="shared" si="16"/>
        <v>-2.7447500412479453E-2</v>
      </c>
    </row>
    <row r="34" spans="1:24" s="51" customFormat="1" outlineLevel="1" x14ac:dyDescent="0.2">
      <c r="B34" s="60">
        <v>2025</v>
      </c>
      <c r="C34" s="62">
        <f t="shared" si="14"/>
        <v>1.3410449701065863E-2</v>
      </c>
      <c r="D34" s="62">
        <f t="shared" si="14"/>
        <v>2.2238406285675971E-2</v>
      </c>
      <c r="E34" s="62">
        <f t="shared" si="14"/>
        <v>8.7111363290306443E-3</v>
      </c>
      <c r="F34" s="62">
        <f t="shared" si="14"/>
        <v>1.7861458154464049E-2</v>
      </c>
      <c r="G34" s="62">
        <f t="shared" si="14"/>
        <v>2.6728188080513471E-2</v>
      </c>
      <c r="H34" s="62">
        <f t="shared" si="14"/>
        <v>4.0497074803433453E-2</v>
      </c>
      <c r="J34" s="51">
        <v>2025</v>
      </c>
      <c r="K34" s="62">
        <f t="shared" si="15"/>
        <v>2.1212828290684715E-2</v>
      </c>
      <c r="L34" s="62">
        <f t="shared" si="15"/>
        <v>1.923063222021848E-2</v>
      </c>
      <c r="M34" s="62">
        <f t="shared" si="15"/>
        <v>-1.9410215143732534E-3</v>
      </c>
      <c r="N34" s="62">
        <f t="shared" si="15"/>
        <v>2.0388288551524747E-2</v>
      </c>
      <c r="O34" s="62">
        <f t="shared" si="15"/>
        <v>1.8407692930431541E-2</v>
      </c>
      <c r="P34" s="62">
        <f t="shared" si="15"/>
        <v>4.0011000450477452E-2</v>
      </c>
      <c r="Q34" s="62"/>
      <c r="S34" s="62">
        <f t="shared" si="16"/>
        <v>-7.8023785896188524E-3</v>
      </c>
      <c r="T34" s="62">
        <f t="shared" si="16"/>
        <v>3.0077740654574914E-3</v>
      </c>
      <c r="U34" s="62">
        <f t="shared" si="16"/>
        <v>1.0652157843403898E-2</v>
      </c>
      <c r="V34" s="62">
        <f t="shared" si="16"/>
        <v>-2.5268303970606976E-3</v>
      </c>
      <c r="W34" s="62">
        <f t="shared" si="16"/>
        <v>8.3204951500819302E-3</v>
      </c>
      <c r="X34" s="62">
        <f t="shared" si="16"/>
        <v>4.8607435295600077E-4</v>
      </c>
    </row>
    <row r="35" spans="1:24" s="51" customFormat="1" outlineLevel="1" x14ac:dyDescent="0.2">
      <c r="B35" s="60">
        <v>2026</v>
      </c>
      <c r="C35" s="62">
        <f t="shared" si="14"/>
        <v>2.9132968586078389E-2</v>
      </c>
      <c r="D35" s="62">
        <f t="shared" si="14"/>
        <v>1.5296900431831073E-2</v>
      </c>
      <c r="E35" s="62">
        <f t="shared" si="14"/>
        <v>-1.3444393073187344E-2</v>
      </c>
      <c r="F35" s="62">
        <f t="shared" si="14"/>
        <v>2.2798973240998555E-2</v>
      </c>
      <c r="G35" s="62">
        <f t="shared" si="14"/>
        <v>9.0480618098942589E-3</v>
      </c>
      <c r="H35" s="62">
        <f t="shared" si="14"/>
        <v>3.8444627296445155E-2</v>
      </c>
      <c r="J35" s="51">
        <v>2026</v>
      </c>
      <c r="K35" s="62">
        <f t="shared" si="15"/>
        <v>3.9190945741472305E-2</v>
      </c>
      <c r="L35" s="62">
        <f t="shared" si="15"/>
        <v>1.5426935719928148E-2</v>
      </c>
      <c r="M35" s="62">
        <f t="shared" si="15"/>
        <v>-2.2867799338444406E-2</v>
      </c>
      <c r="N35" s="62">
        <f t="shared" si="15"/>
        <v>2.1088527469983909E-2</v>
      </c>
      <c r="O35" s="62">
        <f t="shared" si="15"/>
        <v>-2.2615200829874116E-3</v>
      </c>
      <c r="P35" s="62">
        <f t="shared" si="15"/>
        <v>3.6840794547619238E-2</v>
      </c>
      <c r="Q35" s="62"/>
      <c r="S35" s="62">
        <f t="shared" si="16"/>
        <v>-1.0057977155393916E-2</v>
      </c>
      <c r="T35" s="62">
        <f t="shared" si="16"/>
        <v>-1.3003528809707454E-4</v>
      </c>
      <c r="U35" s="62">
        <f t="shared" si="16"/>
        <v>9.4234062652570616E-3</v>
      </c>
      <c r="V35" s="62">
        <f t="shared" si="16"/>
        <v>1.7104457710146459E-3</v>
      </c>
      <c r="W35" s="62">
        <f t="shared" si="16"/>
        <v>1.130958189288167E-2</v>
      </c>
      <c r="X35" s="62">
        <f t="shared" si="16"/>
        <v>1.6038327488259174E-3</v>
      </c>
    </row>
    <row r="36" spans="1:24" s="51" customFormat="1" outlineLevel="1" x14ac:dyDescent="0.2">
      <c r="B36" s="60">
        <v>2027</v>
      </c>
      <c r="C36" s="62">
        <f t="shared" si="14"/>
        <v>2.8769362196368942E-2</v>
      </c>
      <c r="D36" s="62">
        <f t="shared" si="14"/>
        <v>1.3009702849973825E-2</v>
      </c>
      <c r="E36" s="62">
        <f t="shared" si="14"/>
        <v>-1.5318943123217688E-2</v>
      </c>
      <c r="F36" s="62">
        <f t="shared" si="14"/>
        <v>1.9472612625603958E-2</v>
      </c>
      <c r="G36" s="62">
        <f t="shared" si="14"/>
        <v>3.8553696571141938E-3</v>
      </c>
      <c r="H36" s="62">
        <f t="shared" si="14"/>
        <v>3.2735648379549565E-2</v>
      </c>
      <c r="J36" s="51">
        <v>2027</v>
      </c>
      <c r="K36" s="62" t="s">
        <v>44</v>
      </c>
      <c r="L36" s="62" t="s">
        <v>44</v>
      </c>
      <c r="M36" s="62" t="s">
        <v>44</v>
      </c>
      <c r="N36" s="62" t="s">
        <v>44</v>
      </c>
      <c r="O36" s="62" t="s">
        <v>44</v>
      </c>
      <c r="P36" s="62" t="s">
        <v>44</v>
      </c>
      <c r="Q36" s="61"/>
      <c r="R36" s="52"/>
      <c r="S36" s="62" t="s">
        <v>44</v>
      </c>
      <c r="T36" s="62" t="s">
        <v>44</v>
      </c>
      <c r="U36" s="62" t="s">
        <v>44</v>
      </c>
      <c r="V36" s="62" t="s">
        <v>44</v>
      </c>
      <c r="W36" s="62" t="s">
        <v>44</v>
      </c>
      <c r="X36" s="62" t="s">
        <v>44</v>
      </c>
    </row>
    <row r="37" spans="1:24" s="51" customFormat="1" x14ac:dyDescent="0.2">
      <c r="B37" s="60"/>
      <c r="C37" s="62"/>
      <c r="D37" s="62"/>
      <c r="E37" s="62"/>
      <c r="F37" s="62"/>
      <c r="G37" s="62"/>
      <c r="H37" s="62"/>
      <c r="K37" s="62"/>
      <c r="L37" s="62"/>
      <c r="M37" s="62"/>
      <c r="N37" s="62"/>
      <c r="O37" s="62"/>
      <c r="P37" s="62"/>
      <c r="S37" s="62"/>
      <c r="T37" s="62"/>
      <c r="U37" s="62"/>
      <c r="V37" s="62"/>
      <c r="W37" s="62"/>
      <c r="X37" s="62"/>
    </row>
    <row r="38" spans="1:24" s="51" customFormat="1" x14ac:dyDescent="0.2">
      <c r="A38" s="52"/>
      <c r="B38" s="60"/>
      <c r="C38" s="83" t="s">
        <v>4</v>
      </c>
      <c r="D38" s="83"/>
      <c r="E38" s="83"/>
      <c r="F38" s="83"/>
      <c r="G38" s="83"/>
      <c r="H38" s="83"/>
      <c r="J38" s="60"/>
      <c r="K38" s="83" t="s">
        <v>4</v>
      </c>
      <c r="L38" s="83"/>
      <c r="M38" s="83"/>
      <c r="N38" s="83"/>
      <c r="O38" s="83"/>
      <c r="P38" s="83"/>
      <c r="Q38" s="62"/>
      <c r="R38" s="52"/>
      <c r="S38" s="83" t="s">
        <v>4</v>
      </c>
      <c r="T38" s="83"/>
      <c r="U38" s="83"/>
      <c r="V38" s="83"/>
      <c r="W38" s="83"/>
      <c r="X38" s="83"/>
    </row>
    <row r="39" spans="1:24" s="51" customFormat="1" x14ac:dyDescent="0.2">
      <c r="A39" s="52"/>
      <c r="B39" s="60">
        <f>B13</f>
        <v>2020</v>
      </c>
      <c r="C39" s="67">
        <f t="shared" ref="C39:C46" si="17">C13/C$12</f>
        <v>0.95823359196663127</v>
      </c>
      <c r="D39" s="67">
        <f t="shared" ref="D39:G39" si="18">D13/D$12</f>
        <v>0.72563561322850123</v>
      </c>
      <c r="E39" s="67">
        <f t="shared" si="18"/>
        <v>0.75726380217921874</v>
      </c>
      <c r="F39" s="67">
        <f t="shared" si="18"/>
        <v>0.94266815330121623</v>
      </c>
      <c r="G39" s="67">
        <f t="shared" si="18"/>
        <v>0.7138484699621418</v>
      </c>
      <c r="H39" s="67">
        <f t="shared" ref="H39:H46" si="19">H13/H$12</f>
        <v>0.68403358349170695</v>
      </c>
      <c r="J39" s="51">
        <v>2020</v>
      </c>
      <c r="K39" s="67">
        <f t="shared" ref="K39:K45" si="20">K13/K$12</f>
        <v>0.95823359196663127</v>
      </c>
      <c r="L39" s="67">
        <f t="shared" ref="L39:O39" si="21">L13/L$12</f>
        <v>0.72563561322850123</v>
      </c>
      <c r="M39" s="67">
        <f t="shared" si="21"/>
        <v>0.75726380217921874</v>
      </c>
      <c r="N39" s="67">
        <f t="shared" si="21"/>
        <v>0.94266815330121623</v>
      </c>
      <c r="O39" s="67">
        <f t="shared" si="21"/>
        <v>0.7138484699621418</v>
      </c>
      <c r="P39" s="67">
        <f t="shared" ref="P39:P45" si="22">P13/P$12</f>
        <v>0.68403358349170695</v>
      </c>
      <c r="Q39" s="67"/>
      <c r="S39" s="67">
        <f t="shared" ref="S39:X45" si="23">C39-K39</f>
        <v>0</v>
      </c>
      <c r="T39" s="67">
        <f t="shared" si="23"/>
        <v>0</v>
      </c>
      <c r="U39" s="67">
        <f t="shared" si="23"/>
        <v>0</v>
      </c>
      <c r="V39" s="67">
        <f t="shared" si="23"/>
        <v>0</v>
      </c>
      <c r="W39" s="67">
        <f t="shared" si="23"/>
        <v>0</v>
      </c>
      <c r="X39" s="67">
        <f t="shared" si="23"/>
        <v>0</v>
      </c>
    </row>
    <row r="40" spans="1:24" s="51" customFormat="1" x14ac:dyDescent="0.2">
      <c r="B40" s="60">
        <f>B14</f>
        <v>2021</v>
      </c>
      <c r="C40" s="67">
        <f t="shared" si="17"/>
        <v>1.0208609878421986</v>
      </c>
      <c r="D40" s="67">
        <f t="shared" ref="D40:G46" si="24">D14/D$12</f>
        <v>0.93296147852543065</v>
      </c>
      <c r="E40" s="67">
        <f t="shared" si="24"/>
        <v>0.91389669077024704</v>
      </c>
      <c r="F40" s="67">
        <f t="shared" si="24"/>
        <v>1.1121453711403255</v>
      </c>
      <c r="G40" s="67">
        <f t="shared" si="24"/>
        <v>1.0163859743405916</v>
      </c>
      <c r="H40" s="67">
        <f t="shared" si="19"/>
        <v>1.0375887897942919</v>
      </c>
      <c r="J40" s="51">
        <v>2021</v>
      </c>
      <c r="K40" s="67">
        <f t="shared" si="20"/>
        <v>1.0208609878421986</v>
      </c>
      <c r="L40" s="67">
        <f t="shared" ref="L40:O45" si="25">L14/L$12</f>
        <v>0.93296147852543065</v>
      </c>
      <c r="M40" s="67">
        <f t="shared" si="25"/>
        <v>0.91389669077024704</v>
      </c>
      <c r="N40" s="67">
        <f t="shared" si="25"/>
        <v>1.1121453711403255</v>
      </c>
      <c r="O40" s="67">
        <f t="shared" si="25"/>
        <v>1.0163859743405916</v>
      </c>
      <c r="P40" s="67">
        <f t="shared" si="22"/>
        <v>1.0375887897942919</v>
      </c>
      <c r="Q40" s="67"/>
      <c r="S40" s="67">
        <f t="shared" si="23"/>
        <v>0</v>
      </c>
      <c r="T40" s="67">
        <f t="shared" si="23"/>
        <v>0</v>
      </c>
      <c r="U40" s="67">
        <f t="shared" si="23"/>
        <v>0</v>
      </c>
      <c r="V40" s="67">
        <f t="shared" si="23"/>
        <v>0</v>
      </c>
      <c r="W40" s="67">
        <f t="shared" si="23"/>
        <v>0</v>
      </c>
      <c r="X40" s="67">
        <f t="shared" si="23"/>
        <v>0</v>
      </c>
    </row>
    <row r="41" spans="1:24" s="51" customFormat="1" outlineLevel="1" x14ac:dyDescent="0.2">
      <c r="B41" s="60">
        <f>B15</f>
        <v>2022</v>
      </c>
      <c r="C41" s="67">
        <f t="shared" si="17"/>
        <v>1.0490199890029936</v>
      </c>
      <c r="D41" s="67">
        <f t="shared" si="24"/>
        <v>0.99956294673434842</v>
      </c>
      <c r="E41" s="67">
        <f t="shared" si="24"/>
        <v>0.95285405160329695</v>
      </c>
      <c r="F41" s="67">
        <f t="shared" si="24"/>
        <v>1.2535940617415313</v>
      </c>
      <c r="G41" s="67">
        <f t="shared" si="24"/>
        <v>1.1944921807962519</v>
      </c>
      <c r="H41" s="67">
        <f t="shared" si="19"/>
        <v>1.2530461743630459</v>
      </c>
      <c r="J41" s="51">
        <v>2022</v>
      </c>
      <c r="K41" s="67">
        <f t="shared" si="20"/>
        <v>1.0490199890029936</v>
      </c>
      <c r="L41" s="67">
        <f t="shared" si="25"/>
        <v>0.99956294673434842</v>
      </c>
      <c r="M41" s="67">
        <f t="shared" si="25"/>
        <v>0.95285405160329695</v>
      </c>
      <c r="N41" s="67">
        <f t="shared" si="25"/>
        <v>1.2535940617415313</v>
      </c>
      <c r="O41" s="67">
        <f t="shared" si="25"/>
        <v>1.1944921807962519</v>
      </c>
      <c r="P41" s="67">
        <f t="shared" si="22"/>
        <v>1.2530461743630459</v>
      </c>
      <c r="Q41" s="67"/>
      <c r="S41" s="67">
        <f t="shared" si="23"/>
        <v>0</v>
      </c>
      <c r="T41" s="67">
        <f t="shared" si="23"/>
        <v>0</v>
      </c>
      <c r="U41" s="67">
        <f t="shared" si="23"/>
        <v>0</v>
      </c>
      <c r="V41" s="67">
        <f t="shared" si="23"/>
        <v>0</v>
      </c>
      <c r="W41" s="67">
        <f t="shared" si="23"/>
        <v>0</v>
      </c>
      <c r="X41" s="67">
        <f t="shared" si="23"/>
        <v>0</v>
      </c>
    </row>
    <row r="42" spans="1:24" s="51" customFormat="1" outlineLevel="1" x14ac:dyDescent="0.2">
      <c r="B42" s="60">
        <v>2023</v>
      </c>
      <c r="C42" s="67">
        <f t="shared" si="17"/>
        <v>1.0662353742771458</v>
      </c>
      <c r="D42" s="67">
        <f t="shared" si="24"/>
        <v>0.9988077163292487</v>
      </c>
      <c r="E42" s="67">
        <f t="shared" si="24"/>
        <v>0.93676100083097558</v>
      </c>
      <c r="F42" s="67">
        <f t="shared" si="24"/>
        <v>1.2538653469506356</v>
      </c>
      <c r="G42" s="67">
        <f t="shared" si="24"/>
        <v>1.1745721573167558</v>
      </c>
      <c r="H42" s="67">
        <f t="shared" si="19"/>
        <v>1.2523703837721456</v>
      </c>
      <c r="J42" s="51">
        <v>2023</v>
      </c>
      <c r="K42" s="67">
        <f t="shared" si="20"/>
        <v>1.0662353742771458</v>
      </c>
      <c r="L42" s="67">
        <f t="shared" si="25"/>
        <v>0.9988077163292487</v>
      </c>
      <c r="M42" s="67">
        <f t="shared" si="25"/>
        <v>0.93676100083097558</v>
      </c>
      <c r="N42" s="67">
        <f t="shared" si="25"/>
        <v>1.2538653469506356</v>
      </c>
      <c r="O42" s="67">
        <f t="shared" si="25"/>
        <v>1.1745721573167558</v>
      </c>
      <c r="P42" s="67">
        <f t="shared" si="22"/>
        <v>1.2523703837721456</v>
      </c>
      <c r="Q42" s="67"/>
      <c r="S42" s="67">
        <f t="shared" si="23"/>
        <v>0</v>
      </c>
      <c r="T42" s="67">
        <f t="shared" si="23"/>
        <v>0</v>
      </c>
      <c r="U42" s="67">
        <f t="shared" si="23"/>
        <v>0</v>
      </c>
      <c r="V42" s="67">
        <f t="shared" si="23"/>
        <v>0</v>
      </c>
      <c r="W42" s="67">
        <f t="shared" si="23"/>
        <v>0</v>
      </c>
      <c r="X42" s="67">
        <f t="shared" si="23"/>
        <v>0</v>
      </c>
    </row>
    <row r="43" spans="1:24" s="51" customFormat="1" outlineLevel="1" x14ac:dyDescent="0.2">
      <c r="B43" s="60">
        <v>2024</v>
      </c>
      <c r="C43" s="67">
        <f t="shared" si="17"/>
        <v>1.0683202905875622</v>
      </c>
      <c r="D43" s="67">
        <f t="shared" si="24"/>
        <v>0.9729208329090232</v>
      </c>
      <c r="E43" s="67">
        <f t="shared" si="24"/>
        <v>0.91070144551305809</v>
      </c>
      <c r="F43" s="67">
        <f t="shared" si="24"/>
        <v>1.2732034502880853</v>
      </c>
      <c r="G43" s="67">
        <f t="shared" si="24"/>
        <v>1.1595082226095723</v>
      </c>
      <c r="H43" s="67">
        <f t="shared" si="19"/>
        <v>1.238726161316926</v>
      </c>
      <c r="J43" s="51">
        <v>2024</v>
      </c>
      <c r="K43" s="67">
        <f t="shared" si="20"/>
        <v>1.0711250826163987</v>
      </c>
      <c r="L43" s="67">
        <f t="shared" si="25"/>
        <v>0.98478864694941481</v>
      </c>
      <c r="M43" s="67">
        <f t="shared" si="25"/>
        <v>0.9193964952663668</v>
      </c>
      <c r="N43" s="67">
        <f t="shared" si="25"/>
        <v>1.2927653074451859</v>
      </c>
      <c r="O43" s="67">
        <f t="shared" si="25"/>
        <v>1.1885638928670514</v>
      </c>
      <c r="P43" s="67">
        <f t="shared" si="22"/>
        <v>1.2731005979420889</v>
      </c>
      <c r="Q43" s="67"/>
      <c r="S43" s="67">
        <f t="shared" si="23"/>
        <v>-2.8047920288365447E-3</v>
      </c>
      <c r="T43" s="67">
        <f t="shared" si="23"/>
        <v>-1.1867814040391611E-2</v>
      </c>
      <c r="U43" s="67">
        <f t="shared" si="23"/>
        <v>-8.6950497533087034E-3</v>
      </c>
      <c r="V43" s="67">
        <f t="shared" si="23"/>
        <v>-1.9561857157100571E-2</v>
      </c>
      <c r="W43" s="67">
        <f t="shared" si="23"/>
        <v>-2.9055670257479127E-2</v>
      </c>
      <c r="X43" s="67">
        <f t="shared" si="23"/>
        <v>-3.4374436625162819E-2</v>
      </c>
    </row>
    <row r="44" spans="1:24" s="51" customFormat="1" outlineLevel="1" x14ac:dyDescent="0.2">
      <c r="B44" s="60">
        <v>2025</v>
      </c>
      <c r="C44" s="67">
        <f t="shared" si="17"/>
        <v>1.0826469461091146</v>
      </c>
      <c r="D44" s="67">
        <f t="shared" si="24"/>
        <v>0.99455704167505232</v>
      </c>
      <c r="E44" s="67">
        <f t="shared" si="24"/>
        <v>0.91863468995996755</v>
      </c>
      <c r="F44" s="67">
        <f t="shared" si="24"/>
        <v>1.2959447204375252</v>
      </c>
      <c r="G44" s="67">
        <f t="shared" si="24"/>
        <v>1.1904997764643828</v>
      </c>
      <c r="H44" s="67">
        <f t="shared" si="19"/>
        <v>1.2888909473327477</v>
      </c>
      <c r="J44" s="51">
        <v>2025</v>
      </c>
      <c r="K44" s="67">
        <f t="shared" si="20"/>
        <v>1.0938466750717861</v>
      </c>
      <c r="L44" s="67">
        <f t="shared" si="25"/>
        <v>1.0037267552335456</v>
      </c>
      <c r="M44" s="67">
        <f t="shared" si="25"/>
        <v>0.91761192688881543</v>
      </c>
      <c r="N44" s="67">
        <f t="shared" si="25"/>
        <v>1.319122579562779</v>
      </c>
      <c r="O44" s="67">
        <f t="shared" si="25"/>
        <v>1.2104426120351464</v>
      </c>
      <c r="P44" s="67">
        <f t="shared" si="22"/>
        <v>1.3240386265398529</v>
      </c>
      <c r="Q44" s="67"/>
      <c r="S44" s="67">
        <f t="shared" si="23"/>
        <v>-1.1199728962671518E-2</v>
      </c>
      <c r="T44" s="67">
        <f t="shared" si="23"/>
        <v>-9.1697135584932754E-3</v>
      </c>
      <c r="U44" s="67">
        <f t="shared" si="23"/>
        <v>1.0227630711521218E-3</v>
      </c>
      <c r="V44" s="67">
        <f t="shared" si="23"/>
        <v>-2.317785912525383E-2</v>
      </c>
      <c r="W44" s="67">
        <f t="shared" si="23"/>
        <v>-1.9942835570763595E-2</v>
      </c>
      <c r="X44" s="67">
        <f t="shared" si="23"/>
        <v>-3.5147679207105265E-2</v>
      </c>
    </row>
    <row r="45" spans="1:24" s="51" customFormat="1" outlineLevel="1" x14ac:dyDescent="0.2">
      <c r="B45" s="60">
        <v>2026</v>
      </c>
      <c r="C45" s="67">
        <f t="shared" si="17"/>
        <v>1.1141876655799254</v>
      </c>
      <c r="D45" s="67">
        <f t="shared" si="24"/>
        <v>1.009770681715332</v>
      </c>
      <c r="E45" s="67">
        <f t="shared" si="24"/>
        <v>0.90628420409748023</v>
      </c>
      <c r="F45" s="67">
        <f t="shared" si="24"/>
        <v>1.3254909294405937</v>
      </c>
      <c r="G45" s="67">
        <f t="shared" si="24"/>
        <v>1.2012714920264977</v>
      </c>
      <c r="H45" s="67">
        <f t="shared" si="19"/>
        <v>1.3384418794287174</v>
      </c>
      <c r="J45" s="51">
        <v>2026</v>
      </c>
      <c r="K45" s="67">
        <f t="shared" si="20"/>
        <v>1.1367155607640143</v>
      </c>
      <c r="L45" s="67">
        <f t="shared" si="25"/>
        <v>1.0192111833669055</v>
      </c>
      <c r="M45" s="67">
        <f t="shared" si="25"/>
        <v>0.89662816147415869</v>
      </c>
      <c r="N45" s="67">
        <f t="shared" si="25"/>
        <v>1.3469409323181647</v>
      </c>
      <c r="O45" s="67">
        <f t="shared" si="25"/>
        <v>1.2077051717587253</v>
      </c>
      <c r="P45" s="67">
        <f t="shared" si="22"/>
        <v>1.3728172615533196</v>
      </c>
      <c r="Q45" s="67"/>
      <c r="S45" s="67">
        <f t="shared" si="23"/>
        <v>-2.252789518408882E-2</v>
      </c>
      <c r="T45" s="67">
        <f t="shared" si="23"/>
        <v>-9.4405016515735074E-3</v>
      </c>
      <c r="U45" s="67">
        <f t="shared" si="23"/>
        <v>9.6560426233215368E-3</v>
      </c>
      <c r="V45" s="67">
        <f t="shared" si="23"/>
        <v>-2.1450002877571039E-2</v>
      </c>
      <c r="W45" s="67">
        <f t="shared" si="23"/>
        <v>-6.4336797322275263E-3</v>
      </c>
      <c r="X45" s="67">
        <f t="shared" si="23"/>
        <v>-3.4375382124602227E-2</v>
      </c>
    </row>
    <row r="46" spans="1:24" s="51" customFormat="1" outlineLevel="1" x14ac:dyDescent="0.2">
      <c r="B46" s="60">
        <v>2027</v>
      </c>
      <c r="C46" s="67">
        <f t="shared" si="17"/>
        <v>1.146242134085721</v>
      </c>
      <c r="D46" s="67">
        <f t="shared" si="24"/>
        <v>1.0229074982310642</v>
      </c>
      <c r="E46" s="67">
        <f t="shared" si="24"/>
        <v>0.89240088792144023</v>
      </c>
      <c r="F46" s="67">
        <f t="shared" si="24"/>
        <v>1.3513017008483421</v>
      </c>
      <c r="G46" s="67">
        <f t="shared" si="24"/>
        <v>1.2059028376868131</v>
      </c>
      <c r="H46" s="67">
        <f t="shared" si="19"/>
        <v>1.3822566421701594</v>
      </c>
      <c r="J46" s="51">
        <v>2027</v>
      </c>
      <c r="K46" s="67" t="s">
        <v>44</v>
      </c>
      <c r="L46" s="67" t="s">
        <v>44</v>
      </c>
      <c r="M46" s="67" t="s">
        <v>44</v>
      </c>
      <c r="N46" s="67" t="s">
        <v>44</v>
      </c>
      <c r="O46" s="67" t="s">
        <v>44</v>
      </c>
      <c r="P46" s="67" t="s">
        <v>44</v>
      </c>
      <c r="Q46" s="61"/>
      <c r="R46" s="52"/>
      <c r="S46" s="67" t="s">
        <v>44</v>
      </c>
      <c r="T46" s="67" t="s">
        <v>44</v>
      </c>
      <c r="U46" s="67" t="s">
        <v>44</v>
      </c>
      <c r="V46" s="67" t="s">
        <v>44</v>
      </c>
      <c r="W46" s="67" t="s">
        <v>44</v>
      </c>
      <c r="X46" s="67" t="s">
        <v>44</v>
      </c>
    </row>
    <row r="47" spans="1:24" s="51" customFormat="1" ht="5" customHeight="1" x14ac:dyDescent="0.2">
      <c r="A47" s="68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s="51" customFormat="1" x14ac:dyDescent="0.2">
      <c r="A48" s="79" t="s">
        <v>20</v>
      </c>
      <c r="B48" s="79"/>
    </row>
    <row r="49" spans="2:24" s="51" customFormat="1" x14ac:dyDescent="0.2">
      <c r="B49" s="71"/>
    </row>
    <row r="50" spans="2:24" s="51" customFormat="1" x14ac:dyDescent="0.2"/>
    <row r="51" spans="2:24" s="51" customFormat="1" x14ac:dyDescent="0.2">
      <c r="B51" s="71"/>
      <c r="C51" s="62"/>
      <c r="D51" s="62"/>
      <c r="E51" s="62"/>
      <c r="F51" s="62"/>
      <c r="G51" s="62"/>
      <c r="H51" s="62"/>
      <c r="K51" s="62"/>
      <c r="L51" s="62"/>
      <c r="M51" s="62"/>
      <c r="N51" s="62"/>
      <c r="O51" s="62"/>
      <c r="P51" s="62"/>
      <c r="S51" s="62"/>
      <c r="T51" s="62"/>
      <c r="U51" s="62"/>
      <c r="V51" s="62"/>
      <c r="W51" s="62"/>
      <c r="X51" s="62"/>
    </row>
    <row r="52" spans="2:24" x14ac:dyDescent="0.2">
      <c r="B52" s="73"/>
      <c r="C52" s="74"/>
      <c r="D52" s="74"/>
      <c r="E52" s="74"/>
      <c r="F52" s="74"/>
      <c r="G52" s="74"/>
      <c r="H52" s="74"/>
      <c r="K52" s="74"/>
      <c r="L52" s="74"/>
      <c r="M52" s="74"/>
      <c r="N52" s="74"/>
      <c r="O52" s="74"/>
      <c r="P52" s="74"/>
      <c r="Q52" s="75"/>
      <c r="S52" s="74"/>
      <c r="T52" s="74"/>
      <c r="U52" s="74"/>
      <c r="V52" s="74"/>
      <c r="W52" s="74"/>
      <c r="X52" s="74"/>
    </row>
    <row r="53" spans="2:24" x14ac:dyDescent="0.2">
      <c r="Q53" s="75"/>
    </row>
    <row r="54" spans="2:24" x14ac:dyDescent="0.2"/>
    <row r="55" spans="2:24" x14ac:dyDescent="0.2"/>
    <row r="56" spans="2:24" x14ac:dyDescent="0.2">
      <c r="Q56" s="76"/>
    </row>
    <row r="57" spans="2:24" x14ac:dyDescent="0.2">
      <c r="Q57" s="74"/>
    </row>
    <row r="58" spans="2:24" x14ac:dyDescent="0.2"/>
    <row r="59" spans="2:24" x14ac:dyDescent="0.2"/>
  </sheetData>
  <mergeCells count="9">
    <mergeCell ref="C38:H38"/>
    <mergeCell ref="K38:P38"/>
    <mergeCell ref="S38:X38"/>
    <mergeCell ref="C5:H5"/>
    <mergeCell ref="K5:P5"/>
    <mergeCell ref="S5:X5"/>
    <mergeCell ref="C22:H22"/>
    <mergeCell ref="K22:P22"/>
    <mergeCell ref="S22:X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67D66838F0245B09B4AB83AD47137" ma:contentTypeVersion="34" ma:contentTypeDescription="Create a new document." ma:contentTypeScope="" ma:versionID="8a89ddd68fbe05ef88e76dc1f3466fb3">
  <xsd:schema xmlns:xsd="http://www.w3.org/2001/XMLSchema" xmlns:xs="http://www.w3.org/2001/XMLSchema" xmlns:p="http://schemas.microsoft.com/office/2006/metadata/properties" xmlns:ns2="cd80f535-f810-4f0c-900b-18698f7253e2" xmlns:ns3="f3518100-223c-4dfc-ad66-4b3b3fccffa5" targetNamespace="http://schemas.microsoft.com/office/2006/metadata/properties" ma:root="true" ma:fieldsID="d453d991db82e71f2bb4a4b67de13780" ns2:_="" ns3:_="">
    <xsd:import namespace="cd80f535-f810-4f0c-900b-18698f7253e2"/>
    <xsd:import namespace="f3518100-223c-4dfc-ad66-4b3b3fccffa5"/>
    <xsd:element name="properties">
      <xsd:complexType>
        <xsd:sequence>
          <xsd:element name="documentManagement">
            <xsd:complexType>
              <xsd:all>
                <xsd:element ref="ns2:Departments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0f535-f810-4f0c-900b-18698f7253e2" elementFormDefault="qualified">
    <xsd:import namespace="http://schemas.microsoft.com/office/2006/documentManagement/types"/>
    <xsd:import namespace="http://schemas.microsoft.com/office/infopath/2007/PartnerControls"/>
    <xsd:element name="Departments" ma:index="2" ma:displayName="Departments" ma:default="Research" ma:description="Department Name" ma:format="Dropdown" ma:indexed="true" ma:internalName="Departments" ma:readOnly="false">
      <xsd:simpleType>
        <xsd:restriction base="dms:Choice">
          <xsd:enumeration value="Communications"/>
          <xsd:enumeration value="California Welcome Center"/>
          <xsd:enumeration value="Assessment"/>
          <xsd:enumeration value="Industry Relations"/>
          <xsd:enumeration value="Media Relations"/>
          <xsd:enumeration value="Rural"/>
          <xsd:enumeration value="Marketing"/>
          <xsd:enumeration value="Advertising"/>
          <xsd:enumeration value="Interactive"/>
          <xsd:enumeration value="International"/>
          <xsd:enumeration value="Travel Trade"/>
          <xsd:enumeration value="Research"/>
          <xsd:enumeration value="Operations"/>
          <xsd:enumeration value="Information Technology"/>
          <xsd:enumeration value="Human Resources"/>
          <xsd:enumeration value="Finance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948b6bc-314d-408e-b346-5eed8cc735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18100-223c-4dfc-ad66-4b3b3fccffa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f72ea36-3fa7-4044-9f06-1c39afa961e3}" ma:internalName="TaxCatchAll" ma:showField="CatchAllData" ma:web="f3518100-223c-4dfc-ad66-4b3b3fccf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518100-223c-4dfc-ad66-4b3b3fccffa5" xsi:nil="true"/>
    <lcf76f155ced4ddcb4097134ff3c332f xmlns="cd80f535-f810-4f0c-900b-18698f7253e2">
      <Terms xmlns="http://schemas.microsoft.com/office/infopath/2007/PartnerControls"/>
    </lcf76f155ced4ddcb4097134ff3c332f>
    <Departments xmlns="cd80f535-f810-4f0c-900b-18698f7253e2">Research</Departmen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9873B7-CB96-41F0-94DF-4728DA297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80f535-f810-4f0c-900b-18698f7253e2"/>
    <ds:schemaRef ds:uri="f3518100-223c-4dfc-ad66-4b3b3fccf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47E8-CE10-4F26-A3E4-D0BAC56337A2}">
  <ds:schemaRefs>
    <ds:schemaRef ds:uri="cd80f535-f810-4f0c-900b-18698f7253e2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f3518100-223c-4dfc-ad66-4b3b3fccffa5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33F3DA9-F5F7-40E6-A67C-631F73AF30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California</vt:lpstr>
      <vt:lpstr>Gateways</vt:lpstr>
      <vt:lpstr>All Other Regions</vt:lpstr>
      <vt:lpstr>Central Coast</vt:lpstr>
      <vt:lpstr>Central Valley</vt:lpstr>
      <vt:lpstr>Desert</vt:lpstr>
      <vt:lpstr>Gold Country</vt:lpstr>
      <vt:lpstr>High Sierra</vt:lpstr>
      <vt:lpstr>Inland Empire</vt:lpstr>
      <vt:lpstr>Los Angeles</vt:lpstr>
      <vt:lpstr>North Coast</vt:lpstr>
      <vt:lpstr>Orange County</vt:lpstr>
      <vt:lpstr>Shasta Cascade</vt:lpstr>
      <vt:lpstr>San Diego</vt:lpstr>
      <vt:lpstr>San Francisco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Emina Cardamone</dc:creator>
  <cp:lastModifiedBy>Ani Chibukhchyan</cp:lastModifiedBy>
  <dcterms:created xsi:type="dcterms:W3CDTF">2020-09-18T18:20:07Z</dcterms:created>
  <dcterms:modified xsi:type="dcterms:W3CDTF">2025-02-13T20:45:43Z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f5784-19ed-4d1e-9a93-4ea41014d730_Enabled">
    <vt:lpwstr>true</vt:lpwstr>
  </property>
  <property fmtid="{D5CDD505-2E9C-101B-9397-08002B2CF9AE}" pid="3" name="MSIP_Label_231f5784-19ed-4d1e-9a93-4ea41014d730_SetDate">
    <vt:lpwstr>2024-01-09T15:25:40Z</vt:lpwstr>
  </property>
  <property fmtid="{D5CDD505-2E9C-101B-9397-08002B2CF9AE}" pid="4" name="MSIP_Label_231f5784-19ed-4d1e-9a93-4ea41014d730_Method">
    <vt:lpwstr>Privileged</vt:lpwstr>
  </property>
  <property fmtid="{D5CDD505-2E9C-101B-9397-08002B2CF9AE}" pid="5" name="MSIP_Label_231f5784-19ed-4d1e-9a93-4ea41014d730_Name">
    <vt:lpwstr>External</vt:lpwstr>
  </property>
  <property fmtid="{D5CDD505-2E9C-101B-9397-08002B2CF9AE}" pid="6" name="MSIP_Label_231f5784-19ed-4d1e-9a93-4ea41014d730_SiteId">
    <vt:lpwstr>2c277f63-6743-4f98-ac15-4851e55c0cc7</vt:lpwstr>
  </property>
  <property fmtid="{D5CDD505-2E9C-101B-9397-08002B2CF9AE}" pid="7" name="MSIP_Label_231f5784-19ed-4d1e-9a93-4ea41014d730_ActionId">
    <vt:lpwstr>90da245f-8e7f-4759-918a-1cef3b4dc320</vt:lpwstr>
  </property>
  <property fmtid="{D5CDD505-2E9C-101B-9397-08002B2CF9AE}" pid="8" name="MSIP_Label_231f5784-19ed-4d1e-9a93-4ea41014d730_ContentBits">
    <vt:lpwstr>0</vt:lpwstr>
  </property>
  <property fmtid="{D5CDD505-2E9C-101B-9397-08002B2CF9AE}" pid="9" name="ContentTypeId">
    <vt:lpwstr>0x010100AD267D66838F0245B09B4AB83AD47137</vt:lpwstr>
  </property>
</Properties>
</file>